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ro RZ 2018" sheetId="5" r:id="rId1"/>
  </sheets>
  <calcPr calcId="152511"/>
</workbook>
</file>

<file path=xl/calcChain.xml><?xml version="1.0" encoding="utf-8"?>
<calcChain xmlns="http://schemas.openxmlformats.org/spreadsheetml/2006/main">
  <c r="N5" i="5" l="1"/>
  <c r="M21" i="5"/>
  <c r="N16" i="5" l="1"/>
  <c r="L21" i="5" l="1"/>
  <c r="H21" i="5"/>
  <c r="G21" i="5"/>
  <c r="F21" i="5"/>
  <c r="E21" i="5"/>
  <c r="C21" i="5"/>
  <c r="N20" i="5"/>
  <c r="J20" i="5"/>
  <c r="N19" i="5"/>
  <c r="K17" i="5"/>
  <c r="N17" i="5" s="1"/>
  <c r="N15" i="5"/>
  <c r="K15" i="5"/>
  <c r="I14" i="5"/>
  <c r="J14" i="5" s="1"/>
  <c r="N13" i="5"/>
  <c r="N12" i="5"/>
  <c r="J10" i="5"/>
  <c r="N10" i="5" s="1"/>
  <c r="J9" i="5"/>
  <c r="N9" i="5" s="1"/>
  <c r="N7" i="5"/>
  <c r="O5" i="5"/>
  <c r="O21" i="5" s="1"/>
  <c r="J5" i="5"/>
  <c r="J21" i="5" l="1"/>
  <c r="N14" i="5"/>
  <c r="I21" i="5"/>
  <c r="K21" i="5"/>
  <c r="N21" i="5" l="1"/>
</calcChain>
</file>

<file path=xl/sharedStrings.xml><?xml version="1.0" encoding="utf-8"?>
<sst xmlns="http://schemas.openxmlformats.org/spreadsheetml/2006/main" count="38" uniqueCount="38">
  <si>
    <t>IPRM</t>
  </si>
  <si>
    <t>název projektu</t>
  </si>
  <si>
    <t>výše čerpaných způsobilých výdajů v roce 2008</t>
  </si>
  <si>
    <t>výše čerpaných způsobilých výdajů v roce 2009</t>
  </si>
  <si>
    <t>výše čerpaných způsobilých výdajů v roce 2010</t>
  </si>
  <si>
    <t>výše čerpaných způsobilých výdajů v roce 2011</t>
  </si>
  <si>
    <t>výše čerpaných způsobilých výdajů v roce 2012</t>
  </si>
  <si>
    <t>CELKEM ROZPOČET dle skutečnosti a plánu</t>
  </si>
  <si>
    <t>Opatření A.1.</t>
  </si>
  <si>
    <t>Opatření B.2.</t>
  </si>
  <si>
    <t>Opatření C.1.</t>
  </si>
  <si>
    <t>Opatření C.2.</t>
  </si>
  <si>
    <t>Opatření C.3.</t>
  </si>
  <si>
    <t>C E L K E M</t>
  </si>
  <si>
    <t>výše čerpaných způsobilých výdajů v roce 2013</t>
  </si>
  <si>
    <t>výše čerpaných způsobilých výdajů v roce 2007</t>
  </si>
  <si>
    <t>CELKEM ROZPOČET dle Smlouvy IPRM</t>
  </si>
  <si>
    <t>výše čerpaných způsobilých výdajů v roce 2014</t>
  </si>
  <si>
    <t>výše čerpaných způsobilých výdajů v roce 2015</t>
  </si>
  <si>
    <t>Poznámka:</t>
  </si>
  <si>
    <t>Levý břeh Vltavy</t>
  </si>
  <si>
    <t>Revitalizace brownfields - volnočasové a rekreační  aktivity  v areálu bývalých kasáren Čtyři Dvory, CZ.1.14/2.1.00/15.02825</t>
  </si>
  <si>
    <t>Převod linky č. 1 na trolejbusový provoz, CZ.1.14/2.1.00/04.02014</t>
  </si>
  <si>
    <t>Komunitní centrum, CZ.1.14/2.1.00/32.02968</t>
  </si>
  <si>
    <t>Domov pro seniory Máj, CZ.1.14/2.1.00/15.02830</t>
  </si>
  <si>
    <t>Regenerace části panelového sídliště Máj - jižní část, CZ.1.14/2.1.00/04.02170</t>
  </si>
  <si>
    <t>Regenerace části panelového  sídliště Máj - východní část, CZ.1.14/2.1.00/15.02562</t>
  </si>
  <si>
    <t>Regenerace sídliště Vltava sever – část 03, II. etapa – 2. stavba, CZ.1.14/2.1.00/32.02970</t>
  </si>
  <si>
    <t>Regenerace sídliště Máj - úsek 02, CZ.1.14/2.1.00/32.02970</t>
  </si>
  <si>
    <t>Hřiště ZŠ Bezdrevská, CZ.1.14/2.1.00/32.02971</t>
  </si>
  <si>
    <t>Centrální část kampusu Jihočeské univerzityCZ.1.14/2.1.00/32.02969 - projekt partnera</t>
  </si>
  <si>
    <t>Personální a technické zajištění managementu IPRM, CZ.1.14./2.1.00/04.01340</t>
  </si>
  <si>
    <t>Personální a technické zajištění managementu IPRM, CZ.1.14./2.1.00/04.02348</t>
  </si>
  <si>
    <t>výše čerpaných ZV, které byly proplaceny nebo vráceny v roce 2016</t>
  </si>
  <si>
    <t>Čerpání způsobilých výdajů IPRM za rok 2007 - 2018 závazná část</t>
  </si>
  <si>
    <t>Datum zpracování: 01.02.2019</t>
  </si>
  <si>
    <t>částky jsou uváděny v Kč</t>
  </si>
  <si>
    <t>výše ZV, které byly  vráceny v roce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</si>
</sst>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11" x14ac:knownFonts="1">
    <font>
      <sz val="11"/>
      <color theme="1"/>
      <name val="Calibri"/>
      <family val="2"/>
      <scheme val="minor"/>
    </font>
    <font>
      <b/>
      <sz val="2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4"/>
      <name val="Times New Roman"/>
      <family val="1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10"/>
      <color theme="3" tint="-0.249977111117893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5" fillId="3" borderId="7" xfId="0" applyFont="1" applyFill="1" applyBorder="1"/>
    <xf numFmtId="0" fontId="3" fillId="3" borderId="8" xfId="0" applyFont="1" applyFill="1" applyBorder="1"/>
    <xf numFmtId="0" fontId="0" fillId="3" borderId="8" xfId="0" applyFill="1" applyBorder="1"/>
    <xf numFmtId="164" fontId="0" fillId="0" borderId="0" xfId="0" applyNumberFormat="1"/>
    <xf numFmtId="14" fontId="0" fillId="0" borderId="0" xfId="0" applyNumberFormat="1" applyAlignment="1">
      <alignment horizontal="left"/>
    </xf>
    <xf numFmtId="0" fontId="3" fillId="2" borderId="5" xfId="0" applyFont="1" applyFill="1" applyBorder="1" applyAlignment="1">
      <alignment horizontal="center" vertical="center" wrapText="1"/>
    </xf>
    <xf numFmtId="4" fontId="0" fillId="0" borderId="0" xfId="0" applyNumberFormat="1"/>
    <xf numFmtId="0" fontId="3" fillId="3" borderId="13" xfId="0" applyFont="1" applyFill="1" applyBorder="1"/>
    <xf numFmtId="4" fontId="0" fillId="0" borderId="13" xfId="0" applyNumberFormat="1" applyFill="1" applyBorder="1" applyAlignment="1">
      <alignment horizontal="center"/>
    </xf>
    <xf numFmtId="0" fontId="10" fillId="0" borderId="0" xfId="0" applyFont="1"/>
    <xf numFmtId="164" fontId="10" fillId="0" borderId="0" xfId="0" applyNumberFormat="1" applyFont="1"/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/>
    <xf numFmtId="164" fontId="0" fillId="0" borderId="0" xfId="0" applyNumberFormat="1" applyFont="1"/>
    <xf numFmtId="4" fontId="0" fillId="0" borderId="11" xfId="0" applyNumberFormat="1" applyFont="1" applyBorder="1"/>
    <xf numFmtId="4" fontId="0" fillId="0" borderId="12" xfId="0" applyNumberFormat="1" applyFont="1" applyBorder="1"/>
    <xf numFmtId="4" fontId="0" fillId="0" borderId="10" xfId="0" applyNumberFormat="1" applyFont="1" applyFill="1" applyBorder="1" applyAlignment="1">
      <alignment horizontal="center" vertical="center"/>
    </xf>
    <xf numFmtId="4" fontId="0" fillId="0" borderId="10" xfId="0" applyNumberFormat="1" applyFont="1" applyBorder="1" applyAlignment="1">
      <alignment horizontal="center" vertical="center"/>
    </xf>
    <xf numFmtId="4" fontId="0" fillId="0" borderId="13" xfId="0" applyNumberFormat="1" applyBorder="1"/>
    <xf numFmtId="4" fontId="0" fillId="0" borderId="11" xfId="0" applyNumberFormat="1" applyFont="1" applyFill="1" applyBorder="1" applyAlignment="1">
      <alignment horizontal="center" vertical="center"/>
    </xf>
    <xf numFmtId="4" fontId="0" fillId="2" borderId="14" xfId="0" applyNumberFormat="1" applyFont="1" applyFill="1" applyBorder="1" applyAlignment="1">
      <alignment horizontal="center" vertical="center"/>
    </xf>
    <xf numFmtId="4" fontId="0" fillId="0" borderId="13" xfId="0" applyNumberFormat="1" applyFont="1" applyFill="1" applyBorder="1" applyAlignment="1">
      <alignment horizontal="center" vertical="center"/>
    </xf>
    <xf numFmtId="4" fontId="2" fillId="4" borderId="10" xfId="0" applyNumberFormat="1" applyFont="1" applyFill="1" applyBorder="1" applyAlignment="1">
      <alignment horizontal="center" vertical="center"/>
    </xf>
    <xf numFmtId="4" fontId="0" fillId="0" borderId="17" xfId="0" applyNumberFormat="1" applyFont="1" applyBorder="1"/>
    <xf numFmtId="4" fontId="0" fillId="0" borderId="16" xfId="0" applyNumberFormat="1" applyFont="1" applyBorder="1"/>
    <xf numFmtId="4" fontId="0" fillId="0" borderId="13" xfId="0" applyNumberFormat="1" applyFont="1" applyBorder="1" applyAlignment="1">
      <alignment horizontal="center" vertical="center"/>
    </xf>
    <xf numFmtId="4" fontId="0" fillId="0" borderId="17" xfId="0" applyNumberFormat="1" applyFont="1" applyBorder="1" applyAlignment="1">
      <alignment horizontal="center" vertical="center"/>
    </xf>
    <xf numFmtId="4" fontId="0" fillId="0" borderId="15" xfId="0" applyNumberFormat="1" applyFont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4" fontId="0" fillId="4" borderId="13" xfId="0" applyNumberFormat="1" applyFont="1" applyFill="1" applyBorder="1" applyAlignment="1">
      <alignment horizontal="center" vertical="center"/>
    </xf>
    <xf numFmtId="4" fontId="0" fillId="0" borderId="14" xfId="0" applyNumberFormat="1" applyFont="1" applyBorder="1" applyAlignment="1">
      <alignment horizontal="center" vertical="center"/>
    </xf>
    <xf numFmtId="4" fontId="0" fillId="0" borderId="14" xfId="0" applyNumberFormat="1" applyFont="1" applyFill="1" applyBorder="1" applyAlignment="1">
      <alignment horizontal="center" vertical="center"/>
    </xf>
    <xf numFmtId="4" fontId="0" fillId="0" borderId="13" xfId="0" applyNumberFormat="1" applyFont="1" applyBorder="1"/>
    <xf numFmtId="4" fontId="0" fillId="2" borderId="13" xfId="0" applyNumberFormat="1" applyFont="1" applyFill="1" applyBorder="1" applyAlignment="1">
      <alignment horizontal="center" vertical="center"/>
    </xf>
    <xf numFmtId="4" fontId="0" fillId="0" borderId="15" xfId="0" applyNumberFormat="1" applyFont="1" applyFill="1" applyBorder="1"/>
    <xf numFmtId="4" fontId="0" fillId="0" borderId="17" xfId="0" applyNumberFormat="1" applyFill="1" applyBorder="1" applyAlignment="1">
      <alignment horizontal="center" vertical="center"/>
    </xf>
    <xf numFmtId="4" fontId="0" fillId="0" borderId="18" xfId="0" applyNumberFormat="1" applyFont="1" applyBorder="1"/>
    <xf numFmtId="4" fontId="0" fillId="0" borderId="13" xfId="0" applyNumberFormat="1" applyFill="1" applyBorder="1" applyAlignment="1">
      <alignment horizontal="center" vertical="center" wrapText="1"/>
    </xf>
    <xf numFmtId="4" fontId="7" fillId="2" borderId="13" xfId="0" applyNumberFormat="1" applyFont="1" applyFill="1" applyBorder="1" applyAlignment="1">
      <alignment horizontal="center" vertical="center"/>
    </xf>
    <xf numFmtId="4" fontId="9" fillId="0" borderId="13" xfId="0" applyNumberFormat="1" applyFont="1" applyFill="1" applyBorder="1" applyAlignment="1">
      <alignment horizontal="center" vertical="center"/>
    </xf>
    <xf numFmtId="4" fontId="0" fillId="0" borderId="10" xfId="0" applyNumberFormat="1" applyBorder="1" applyAlignment="1">
      <alignment vertical="center" wrapText="1"/>
    </xf>
    <xf numFmtId="4" fontId="0" fillId="0" borderId="17" xfId="0" applyNumberFormat="1" applyFont="1" applyBorder="1" applyAlignment="1">
      <alignment horizontal="center" vertical="center" wrapText="1"/>
    </xf>
    <xf numFmtId="4" fontId="6" fillId="0" borderId="14" xfId="0" applyNumberFormat="1" applyFont="1" applyFill="1" applyBorder="1" applyAlignment="1">
      <alignment horizontal="center" vertical="center"/>
    </xf>
    <xf numFmtId="4" fontId="0" fillId="0" borderId="11" xfId="0" applyNumberFormat="1" applyFont="1" applyBorder="1" applyAlignment="1">
      <alignment horizontal="center" vertical="center" wrapText="1"/>
    </xf>
    <xf numFmtId="4" fontId="8" fillId="0" borderId="12" xfId="0" applyNumberFormat="1" applyFont="1" applyFill="1" applyBorder="1" applyAlignment="1">
      <alignment horizontal="center" vertical="center" wrapText="1"/>
    </xf>
    <xf numFmtId="4" fontId="0" fillId="2" borderId="11" xfId="0" applyNumberFormat="1" applyFont="1" applyFill="1" applyBorder="1" applyAlignment="1">
      <alignment horizontal="center" vertical="center"/>
    </xf>
    <xf numFmtId="4" fontId="0" fillId="2" borderId="10" xfId="0" applyNumberFormat="1" applyFont="1" applyFill="1" applyBorder="1" applyAlignment="1">
      <alignment horizontal="center" vertical="center"/>
    </xf>
    <xf numFmtId="4" fontId="2" fillId="5" borderId="21" xfId="0" applyNumberFormat="1" applyFont="1" applyFill="1" applyBorder="1" applyAlignment="1">
      <alignment horizontal="center" vertical="center"/>
    </xf>
    <xf numFmtId="4" fontId="2" fillId="4" borderId="23" xfId="0" applyNumberFormat="1" applyFont="1" applyFill="1" applyBorder="1" applyAlignment="1">
      <alignment horizontal="center" vertical="center"/>
    </xf>
    <xf numFmtId="4" fontId="2" fillId="4" borderId="21" xfId="0" applyNumberFormat="1" applyFont="1" applyFill="1" applyBorder="1" applyAlignment="1">
      <alignment horizontal="center" vertical="center"/>
    </xf>
    <xf numFmtId="4" fontId="0" fillId="4" borderId="10" xfId="0" applyNumberFormat="1" applyFont="1" applyFill="1" applyBorder="1" applyAlignment="1">
      <alignment horizontal="center" vertical="center"/>
    </xf>
    <xf numFmtId="4" fontId="2" fillId="4" borderId="22" xfId="0" applyNumberFormat="1" applyFont="1" applyFill="1" applyBorder="1" applyAlignment="1">
      <alignment horizontal="center" vertical="center"/>
    </xf>
    <xf numFmtId="4" fontId="0" fillId="0" borderId="10" xfId="0" applyNumberFormat="1" applyBorder="1" applyAlignment="1">
      <alignment horizontal="left" vertical="center" wrapText="1"/>
    </xf>
    <xf numFmtId="4" fontId="0" fillId="0" borderId="13" xfId="0" applyNumberFormat="1" applyFont="1" applyBorder="1" applyAlignment="1">
      <alignment horizontal="left" vertical="center" wrapText="1"/>
    </xf>
    <xf numFmtId="4" fontId="0" fillId="0" borderId="10" xfId="0" applyNumberFormat="1" applyFont="1" applyBorder="1" applyAlignment="1">
      <alignment horizontal="left" vertical="center" wrapText="1"/>
    </xf>
    <xf numFmtId="4" fontId="6" fillId="0" borderId="13" xfId="0" applyNumberFormat="1" applyFont="1" applyFill="1" applyBorder="1" applyAlignment="1">
      <alignment horizontal="left" vertical="center" wrapText="1"/>
    </xf>
    <xf numFmtId="4" fontId="0" fillId="0" borderId="13" xfId="0" applyNumberFormat="1" applyFill="1" applyBorder="1" applyAlignment="1">
      <alignment horizontal="left" vertical="center" wrapText="1"/>
    </xf>
    <xf numFmtId="4" fontId="2" fillId="4" borderId="22" xfId="0" applyNumberFormat="1" applyFont="1" applyFill="1" applyBorder="1" applyAlignment="1">
      <alignment horizontal="center" vertical="center"/>
    </xf>
    <xf numFmtId="0" fontId="0" fillId="0" borderId="0" xfId="0" applyAlignment="1"/>
    <xf numFmtId="0" fontId="4" fillId="5" borderId="6" xfId="0" applyFont="1" applyFill="1" applyBorder="1" applyAlignment="1">
      <alignment vertical="center" textRotation="255"/>
    </xf>
    <xf numFmtId="0" fontId="4" fillId="5" borderId="9" xfId="0" applyFont="1" applyFill="1" applyBorder="1" applyAlignment="1">
      <alignment vertical="center" textRotation="255"/>
    </xf>
    <xf numFmtId="0" fontId="4" fillId="5" borderId="20" xfId="0" applyFont="1" applyFill="1" applyBorder="1" applyAlignment="1">
      <alignment vertical="center" textRotation="255"/>
    </xf>
    <xf numFmtId="4" fontId="5" fillId="3" borderId="15" xfId="0" applyNumberFormat="1" applyFont="1" applyFill="1" applyBorder="1" applyAlignment="1">
      <alignment horizontal="left"/>
    </xf>
    <xf numFmtId="4" fontId="0" fillId="0" borderId="16" xfId="0" applyNumberFormat="1" applyBorder="1" applyAlignment="1"/>
    <xf numFmtId="4" fontId="0" fillId="0" borderId="17" xfId="0" applyNumberFormat="1" applyBorder="1" applyAlignment="1"/>
    <xf numFmtId="4" fontId="5" fillId="3" borderId="15" xfId="0" applyNumberFormat="1" applyFont="1" applyFill="1" applyBorder="1" applyAlignment="1">
      <alignment horizontal="left" wrapText="1"/>
    </xf>
    <xf numFmtId="4" fontId="0" fillId="4" borderId="10" xfId="0" applyNumberFormat="1" applyFont="1" applyFill="1" applyBorder="1" applyAlignment="1">
      <alignment horizontal="center" vertical="center"/>
    </xf>
    <xf numFmtId="4" fontId="0" fillId="4" borderId="19" xfId="0" applyNumberFormat="1" applyFont="1" applyFill="1" applyBorder="1" applyAlignment="1">
      <alignment horizontal="center" vertical="center"/>
    </xf>
    <xf numFmtId="4" fontId="0" fillId="0" borderId="19" xfId="0" applyNumberFormat="1" applyBorder="1" applyAlignment="1">
      <alignment horizontal="center" vertical="center"/>
    </xf>
    <xf numFmtId="4" fontId="2" fillId="4" borderId="22" xfId="0" applyNumberFormat="1" applyFont="1" applyFill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/>
    </xf>
    <xf numFmtId="4" fontId="9" fillId="2" borderId="14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abSelected="1" workbookViewId="0">
      <selection activeCell="Q19" sqref="Q19"/>
    </sheetView>
  </sheetViews>
  <sheetFormatPr defaultRowHeight="15" x14ac:dyDescent="0.25"/>
  <cols>
    <col min="1" max="1" width="10.5703125" customWidth="1"/>
    <col min="2" max="2" width="44.5703125" customWidth="1"/>
    <col min="3" max="5" width="15.140625" customWidth="1"/>
    <col min="6" max="6" width="15.140625" style="2" customWidth="1"/>
    <col min="7" max="15" width="15.140625" customWidth="1"/>
    <col min="16" max="16" width="14.28515625" bestFit="1" customWidth="1"/>
  </cols>
  <sheetData>
    <row r="1" spans="1:16" ht="26.25" x14ac:dyDescent="0.4">
      <c r="A1" s="1" t="s">
        <v>34</v>
      </c>
      <c r="B1" s="1"/>
      <c r="C1" s="1"/>
      <c r="D1" s="1"/>
      <c r="E1" s="1"/>
      <c r="M1" s="22"/>
      <c r="O1" s="1"/>
    </row>
    <row r="2" spans="1:16" ht="15.75" thickBot="1" x14ac:dyDescent="0.3">
      <c r="G2" s="2"/>
    </row>
    <row r="3" spans="1:16" ht="60.75" thickBot="1" x14ac:dyDescent="0.3">
      <c r="A3" s="3" t="s">
        <v>0</v>
      </c>
      <c r="B3" s="4" t="s">
        <v>1</v>
      </c>
      <c r="C3" s="5" t="s">
        <v>15</v>
      </c>
      <c r="D3" s="5" t="s">
        <v>2</v>
      </c>
      <c r="E3" s="6" t="s">
        <v>3</v>
      </c>
      <c r="F3" s="7" t="s">
        <v>4</v>
      </c>
      <c r="G3" s="7" t="s">
        <v>5</v>
      </c>
      <c r="H3" s="7" t="s">
        <v>6</v>
      </c>
      <c r="I3" s="7" t="s">
        <v>14</v>
      </c>
      <c r="J3" s="7" t="s">
        <v>17</v>
      </c>
      <c r="K3" s="7" t="s">
        <v>18</v>
      </c>
      <c r="L3" s="15" t="s">
        <v>33</v>
      </c>
      <c r="M3" s="15" t="s">
        <v>37</v>
      </c>
      <c r="N3" s="8" t="s">
        <v>7</v>
      </c>
      <c r="O3" s="9" t="s">
        <v>16</v>
      </c>
    </row>
    <row r="4" spans="1:16" ht="15.75" thickTop="1" x14ac:dyDescent="0.25">
      <c r="A4" s="69" t="s">
        <v>20</v>
      </c>
      <c r="B4" s="10" t="s">
        <v>8</v>
      </c>
      <c r="C4" s="11"/>
      <c r="D4" s="11"/>
      <c r="E4" s="11"/>
      <c r="F4" s="11"/>
      <c r="G4" s="12"/>
      <c r="H4" s="12"/>
      <c r="I4" s="12"/>
      <c r="J4" s="12"/>
      <c r="K4" s="12"/>
      <c r="L4" s="12"/>
      <c r="M4" s="12"/>
      <c r="N4" s="12"/>
      <c r="O4" s="17"/>
    </row>
    <row r="5" spans="1:16" ht="45" x14ac:dyDescent="0.25">
      <c r="A5" s="70"/>
      <c r="B5" s="62" t="s">
        <v>21</v>
      </c>
      <c r="C5" s="24"/>
      <c r="D5" s="25"/>
      <c r="E5" s="26"/>
      <c r="F5" s="26"/>
      <c r="G5" s="27"/>
      <c r="H5" s="28"/>
      <c r="I5" s="29">
        <v>7923739.3600000003</v>
      </c>
      <c r="J5" s="26">
        <f>48158589.13-I5</f>
        <v>40234849.770000003</v>
      </c>
      <c r="K5" s="30"/>
      <c r="L5" s="30"/>
      <c r="M5" s="81">
        <v>-211644.73</v>
      </c>
      <c r="N5" s="49">
        <f>H5+I5+J5+K5+L5+M5</f>
        <v>47946944.400000006</v>
      </c>
      <c r="O5" s="32">
        <f>108108000</f>
        <v>108108000</v>
      </c>
    </row>
    <row r="6" spans="1:16" x14ac:dyDescent="0.25">
      <c r="A6" s="70"/>
      <c r="B6" s="72" t="s">
        <v>9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4"/>
      <c r="P6" s="16"/>
    </row>
    <row r="7" spans="1:16" ht="30" x14ac:dyDescent="0.25">
      <c r="A7" s="70"/>
      <c r="B7" s="63" t="s">
        <v>22</v>
      </c>
      <c r="C7" s="33"/>
      <c r="D7" s="34"/>
      <c r="E7" s="35"/>
      <c r="F7" s="31">
        <v>228000</v>
      </c>
      <c r="G7" s="31">
        <v>32011472</v>
      </c>
      <c r="H7" s="36">
        <v>2500069.29</v>
      </c>
      <c r="I7" s="35"/>
      <c r="J7" s="37"/>
      <c r="K7" s="37"/>
      <c r="L7" s="37"/>
      <c r="M7" s="37"/>
      <c r="N7" s="38">
        <f>F7+G7+H7</f>
        <v>34739541.289999999</v>
      </c>
      <c r="O7" s="39">
        <v>49211000</v>
      </c>
      <c r="P7" s="16"/>
    </row>
    <row r="8" spans="1:16" x14ac:dyDescent="0.25">
      <c r="A8" s="70"/>
      <c r="B8" s="75" t="s">
        <v>10</v>
      </c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4"/>
      <c r="P8" s="16"/>
    </row>
    <row r="9" spans="1:16" ht="15" customHeight="1" x14ac:dyDescent="0.25">
      <c r="A9" s="70"/>
      <c r="B9" s="64" t="s">
        <v>23</v>
      </c>
      <c r="C9" s="24"/>
      <c r="D9" s="25"/>
      <c r="E9" s="27"/>
      <c r="F9" s="27"/>
      <c r="G9" s="26">
        <v>1135098</v>
      </c>
      <c r="H9" s="26">
        <v>1485265.2</v>
      </c>
      <c r="I9" s="29">
        <v>22264</v>
      </c>
      <c r="J9" s="26">
        <f>52754459.71-I9-H9-G9</f>
        <v>50111832.509999998</v>
      </c>
      <c r="K9" s="40"/>
      <c r="L9" s="40">
        <v>-135.9</v>
      </c>
      <c r="M9" s="40"/>
      <c r="N9" s="41">
        <f>G9+H9+I9+J9+K9+L9</f>
        <v>52754323.810000002</v>
      </c>
      <c r="O9" s="60">
        <v>80000000</v>
      </c>
      <c r="P9" s="16"/>
    </row>
    <row r="10" spans="1:16" ht="15" customHeight="1" x14ac:dyDescent="0.25">
      <c r="A10" s="70"/>
      <c r="B10" s="65" t="s">
        <v>24</v>
      </c>
      <c r="C10" s="42"/>
      <c r="D10" s="42"/>
      <c r="E10" s="35"/>
      <c r="F10" s="35"/>
      <c r="G10" s="31"/>
      <c r="H10" s="31">
        <v>99150</v>
      </c>
      <c r="I10" s="31">
        <v>884510</v>
      </c>
      <c r="J10" s="31">
        <f>22471401.05-I10-H10</f>
        <v>21487741.050000001</v>
      </c>
      <c r="K10" s="43"/>
      <c r="L10" s="43"/>
      <c r="M10" s="43"/>
      <c r="N10" s="31">
        <f>H10+I10+J10+K10</f>
        <v>22471401.050000001</v>
      </c>
      <c r="O10" s="39">
        <v>0</v>
      </c>
      <c r="P10" s="16"/>
    </row>
    <row r="11" spans="1:16" x14ac:dyDescent="0.25">
      <c r="A11" s="70"/>
      <c r="B11" s="75" t="s">
        <v>11</v>
      </c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4"/>
      <c r="P11" s="16"/>
    </row>
    <row r="12" spans="1:16" ht="30" x14ac:dyDescent="0.25">
      <c r="A12" s="70"/>
      <c r="B12" s="62" t="s">
        <v>25</v>
      </c>
      <c r="C12" s="33"/>
      <c r="D12" s="44"/>
      <c r="E12" s="31">
        <v>1487500</v>
      </c>
      <c r="F12" s="31">
        <v>31153469</v>
      </c>
      <c r="G12" s="31">
        <v>14729189.93</v>
      </c>
      <c r="H12" s="45"/>
      <c r="I12" s="31"/>
      <c r="J12" s="31">
        <v>-1397977.82</v>
      </c>
      <c r="K12" s="31"/>
      <c r="L12" s="31">
        <v>-61931.66</v>
      </c>
      <c r="M12" s="31"/>
      <c r="N12" s="38">
        <f>E12+F12+G12+H12+I12+J12+K12+L12</f>
        <v>45910249.450000003</v>
      </c>
      <c r="O12" s="76">
        <v>75000000</v>
      </c>
      <c r="P12" s="16"/>
    </row>
    <row r="13" spans="1:16" ht="30" x14ac:dyDescent="0.25">
      <c r="A13" s="70"/>
      <c r="B13" s="62" t="s">
        <v>26</v>
      </c>
      <c r="C13" s="33"/>
      <c r="D13" s="46"/>
      <c r="E13" s="31"/>
      <c r="F13" s="31"/>
      <c r="G13" s="31"/>
      <c r="H13" s="31">
        <v>18854226.32</v>
      </c>
      <c r="I13" s="31">
        <v>6851118.0800000001</v>
      </c>
      <c r="J13" s="31"/>
      <c r="K13" s="31">
        <v>-28736</v>
      </c>
      <c r="L13" s="31"/>
      <c r="M13" s="31"/>
      <c r="N13" s="31">
        <f>C13+D13+E13+F13+G13+H13+I13+J13+K13+L13</f>
        <v>25676608.399999999</v>
      </c>
      <c r="O13" s="77"/>
      <c r="P13" s="16"/>
    </row>
    <row r="14" spans="1:16" ht="30" x14ac:dyDescent="0.25">
      <c r="A14" s="70"/>
      <c r="B14" s="47" t="s">
        <v>27</v>
      </c>
      <c r="C14" s="42"/>
      <c r="D14" s="42"/>
      <c r="E14" s="31"/>
      <c r="F14" s="31"/>
      <c r="G14" s="31"/>
      <c r="H14" s="48"/>
      <c r="I14" s="43">
        <f>16198.95+91794.05</f>
        <v>107993</v>
      </c>
      <c r="J14" s="31">
        <f>18116123.21-I14</f>
        <v>18008130.210000001</v>
      </c>
      <c r="K14" s="31"/>
      <c r="L14" s="31"/>
      <c r="M14" s="31"/>
      <c r="N14" s="31">
        <f>I14+J14+K14</f>
        <v>18116123.210000001</v>
      </c>
      <c r="O14" s="39">
        <v>0</v>
      </c>
      <c r="P14" s="16"/>
    </row>
    <row r="15" spans="1:16" ht="30" x14ac:dyDescent="0.25">
      <c r="A15" s="70"/>
      <c r="B15" s="66" t="s">
        <v>28</v>
      </c>
      <c r="C15" s="42"/>
      <c r="D15" s="42"/>
      <c r="E15" s="31"/>
      <c r="F15" s="31"/>
      <c r="G15" s="31"/>
      <c r="H15" s="48"/>
      <c r="I15" s="43"/>
      <c r="J15" s="31">
        <v>8315779.7300000004</v>
      </c>
      <c r="K15" s="31">
        <f>30443888.27-J15</f>
        <v>22128108.539999999</v>
      </c>
      <c r="L15" s="18">
        <v>1426713.82</v>
      </c>
      <c r="M15" s="18"/>
      <c r="N15" s="31">
        <f>I15+J15+K15+L15</f>
        <v>31870602.09</v>
      </c>
      <c r="O15" s="39">
        <v>0</v>
      </c>
      <c r="P15" s="16"/>
    </row>
    <row r="16" spans="1:16" ht="15" customHeight="1" x14ac:dyDescent="0.25">
      <c r="A16" s="70"/>
      <c r="B16" s="66" t="s">
        <v>29</v>
      </c>
      <c r="C16" s="42"/>
      <c r="D16" s="42"/>
      <c r="E16" s="31"/>
      <c r="F16" s="31"/>
      <c r="G16" s="31"/>
      <c r="H16" s="48"/>
      <c r="I16" s="43"/>
      <c r="J16" s="31">
        <v>6113003.7800000003</v>
      </c>
      <c r="K16" s="31"/>
      <c r="L16" s="31">
        <v>-5445</v>
      </c>
      <c r="M16" s="31"/>
      <c r="N16" s="31">
        <f>J16+K16+L16</f>
        <v>6107558.7800000003</v>
      </c>
      <c r="O16" s="39">
        <v>0</v>
      </c>
      <c r="P16" s="16"/>
    </row>
    <row r="17" spans="1:16" ht="45" x14ac:dyDescent="0.25">
      <c r="A17" s="70"/>
      <c r="B17" s="66" t="s">
        <v>30</v>
      </c>
      <c r="C17" s="42"/>
      <c r="D17" s="42"/>
      <c r="E17" s="31"/>
      <c r="F17" s="31"/>
      <c r="G17" s="31"/>
      <c r="H17" s="48"/>
      <c r="I17" s="43"/>
      <c r="J17" s="49">
        <v>8120344.1500000004</v>
      </c>
      <c r="K17" s="49">
        <f>10737616.31-J17</f>
        <v>2617272.16</v>
      </c>
      <c r="L17" s="49"/>
      <c r="M17" s="49"/>
      <c r="N17" s="31">
        <f>J17+K17+L17</f>
        <v>10737616.310000001</v>
      </c>
      <c r="O17" s="39">
        <v>0</v>
      </c>
      <c r="P17" s="16"/>
    </row>
    <row r="18" spans="1:16" x14ac:dyDescent="0.25">
      <c r="A18" s="70"/>
      <c r="B18" s="75" t="s">
        <v>12</v>
      </c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4"/>
      <c r="P18" s="16"/>
    </row>
    <row r="19" spans="1:16" ht="30" customHeight="1" x14ac:dyDescent="0.25">
      <c r="A19" s="70"/>
      <c r="B19" s="62" t="s">
        <v>31</v>
      </c>
      <c r="C19" s="51">
        <v>395080</v>
      </c>
      <c r="D19" s="51">
        <v>643923</v>
      </c>
      <c r="E19" s="31">
        <v>482356</v>
      </c>
      <c r="F19" s="31">
        <v>347841.5</v>
      </c>
      <c r="G19" s="35"/>
      <c r="H19" s="36"/>
      <c r="I19" s="35"/>
      <c r="J19" s="41"/>
      <c r="K19" s="41"/>
      <c r="L19" s="41"/>
      <c r="M19" s="41"/>
      <c r="N19" s="52">
        <f>I19+H19+G19+F19+E19+D19+C19</f>
        <v>1869200.5</v>
      </c>
      <c r="O19" s="76">
        <v>8000000</v>
      </c>
      <c r="P19" s="16"/>
    </row>
    <row r="20" spans="1:16" ht="30" x14ac:dyDescent="0.25">
      <c r="A20" s="70"/>
      <c r="B20" s="50" t="s">
        <v>32</v>
      </c>
      <c r="C20" s="53"/>
      <c r="D20" s="54"/>
      <c r="E20" s="26"/>
      <c r="F20" s="31"/>
      <c r="G20" s="31">
        <v>426972</v>
      </c>
      <c r="H20" s="55">
        <v>407297</v>
      </c>
      <c r="I20" s="56">
        <v>419335</v>
      </c>
      <c r="J20" s="41">
        <f>1689827.99-I20-H20-G20</f>
        <v>436223.99</v>
      </c>
      <c r="K20" s="41"/>
      <c r="L20" s="41"/>
      <c r="M20" s="41"/>
      <c r="N20" s="52">
        <f>G20+H20+I20+J20+K20+L20</f>
        <v>1689827.99</v>
      </c>
      <c r="O20" s="78"/>
    </row>
    <row r="21" spans="1:16" ht="15.75" thickBot="1" x14ac:dyDescent="0.3">
      <c r="A21" s="71"/>
      <c r="B21" s="57" t="s">
        <v>13</v>
      </c>
      <c r="C21" s="79">
        <f>SUM(D5:D19)+C19</f>
        <v>1039003</v>
      </c>
      <c r="D21" s="80"/>
      <c r="E21" s="58">
        <f>SUM(E5:E19)</f>
        <v>1969856</v>
      </c>
      <c r="F21" s="58">
        <f t="shared" ref="F21:O21" si="0">SUM(F5:F20)</f>
        <v>31729310.5</v>
      </c>
      <c r="G21" s="58">
        <f t="shared" si="0"/>
        <v>48302731.93</v>
      </c>
      <c r="H21" s="58">
        <f t="shared" si="0"/>
        <v>23346007.810000002</v>
      </c>
      <c r="I21" s="59">
        <f t="shared" si="0"/>
        <v>16208959.439999999</v>
      </c>
      <c r="J21" s="61">
        <f>SUM(J5:J20)</f>
        <v>151429927.37</v>
      </c>
      <c r="K21" s="61">
        <f>K5+K7+K9+K10+K12+K13+K14+K15+K16+K17+K19+K20</f>
        <v>24716644.699999999</v>
      </c>
      <c r="L21" s="61">
        <f>L5+L7+L9+L10+L12+L13+L14+L15+L16+L17+L19+L20</f>
        <v>1359201.26</v>
      </c>
      <c r="M21" s="67">
        <f>M5+M7+M9+M10+M12+M13+M14+M15+M16+M17+M19+M20</f>
        <v>-211644.73</v>
      </c>
      <c r="N21" s="67">
        <f t="shared" si="0"/>
        <v>299889997.27999997</v>
      </c>
      <c r="O21" s="58">
        <f t="shared" si="0"/>
        <v>320319000</v>
      </c>
    </row>
    <row r="23" spans="1:16" x14ac:dyDescent="0.25">
      <c r="B23" s="14"/>
      <c r="G23" s="14"/>
    </row>
    <row r="24" spans="1:16" x14ac:dyDescent="0.25">
      <c r="A24" s="68" t="s">
        <v>35</v>
      </c>
      <c r="B24" s="68"/>
      <c r="D24" s="13"/>
      <c r="E24" s="13"/>
      <c r="F24" s="13"/>
      <c r="G24" s="13"/>
      <c r="L24" s="13"/>
      <c r="M24" s="13"/>
    </row>
    <row r="25" spans="1:16" x14ac:dyDescent="0.25">
      <c r="B25" s="14"/>
      <c r="D25" s="13"/>
      <c r="E25" s="13"/>
      <c r="F25" s="13"/>
      <c r="G25" s="13"/>
    </row>
    <row r="26" spans="1:16" x14ac:dyDescent="0.25">
      <c r="D26" s="13"/>
      <c r="E26" s="13"/>
      <c r="F26" s="13"/>
      <c r="G26" s="13"/>
    </row>
    <row r="27" spans="1:16" ht="15.75" x14ac:dyDescent="0.25">
      <c r="A27" s="22" t="s">
        <v>19</v>
      </c>
      <c r="B27" s="19" t="s">
        <v>36</v>
      </c>
      <c r="C27" s="22"/>
      <c r="D27" s="23"/>
      <c r="E27" s="23"/>
      <c r="F27" s="23"/>
      <c r="G27" s="20"/>
      <c r="H27" s="19"/>
      <c r="I27" s="19"/>
      <c r="J27" s="19"/>
      <c r="K27" s="19"/>
      <c r="L27" s="19"/>
      <c r="M27" s="19"/>
      <c r="N27" s="19"/>
      <c r="O27" s="19"/>
    </row>
    <row r="28" spans="1:16" x14ac:dyDescent="0.25">
      <c r="A28" s="22"/>
      <c r="B28" s="22"/>
      <c r="C28" s="22"/>
      <c r="D28" s="22"/>
      <c r="E28" s="23"/>
      <c r="F28" s="23"/>
      <c r="G28" s="13"/>
      <c r="J28" s="21"/>
    </row>
    <row r="29" spans="1:16" ht="15.75" x14ac:dyDescent="0.25">
      <c r="A29" s="19"/>
      <c r="C29" s="19"/>
      <c r="D29" s="19"/>
      <c r="E29" s="13"/>
      <c r="F29" s="13"/>
      <c r="G29" s="13"/>
    </row>
  </sheetData>
  <mergeCells count="9">
    <mergeCell ref="A24:B24"/>
    <mergeCell ref="A4:A21"/>
    <mergeCell ref="B6:O6"/>
    <mergeCell ref="B8:O8"/>
    <mergeCell ref="B11:O11"/>
    <mergeCell ref="O12:O13"/>
    <mergeCell ref="B18:O18"/>
    <mergeCell ref="O19:O20"/>
    <mergeCell ref="C21:D21"/>
  </mergeCells>
  <pageMargins left="0.70866141732283472" right="0.70866141732283472" top="0.78740157480314965" bottom="0.78740157480314965" header="0.31496062992125984" footer="0.31496062992125984"/>
  <pageSetup paperSize="9" scale="52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Pro RZ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2019-02-01T10:16:06Z</dcterms:modified>
</cp:coreProperties>
</file>