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tusovaJ\Desktop\Rok 2024\Materiály do ZM\"/>
    </mc:Choice>
  </mc:AlternateContent>
  <xr:revisionPtr revIDLastSave="0" documentId="13_ncr:1_{B28D02F8-C375-435F-93FD-CCFD747E662E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OP1 (upravený výpočet)" sheetId="16" r:id="rId1"/>
    <sheet name="Příloha" sheetId="1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6" l="1"/>
  <c r="Q6" i="16" l="1"/>
  <c r="S6" i="16" s="1"/>
  <c r="D6" i="16" s="1"/>
  <c r="Q8" i="16"/>
  <c r="Q11" i="16"/>
  <c r="Q13" i="16"/>
  <c r="S13" i="16" s="1"/>
  <c r="D13" i="16" s="1"/>
  <c r="Q17" i="16"/>
  <c r="S17" i="16" s="1"/>
  <c r="D17" i="16" s="1"/>
  <c r="Q18" i="16"/>
  <c r="S18" i="16" s="1"/>
  <c r="D18" i="16" s="1"/>
  <c r="Q19" i="16"/>
  <c r="S19" i="16" s="1"/>
  <c r="D19" i="16" s="1"/>
  <c r="Q20" i="16"/>
  <c r="S20" i="16" s="1"/>
  <c r="D20" i="16" s="1"/>
  <c r="Q21" i="16"/>
  <c r="S21" i="16" s="1"/>
  <c r="D21" i="16" s="1"/>
  <c r="Q23" i="16"/>
  <c r="S23" i="16" s="1"/>
  <c r="D23" i="16" s="1"/>
  <c r="Q25" i="16"/>
  <c r="S25" i="16" s="1"/>
  <c r="D25" i="16" s="1"/>
  <c r="S11" i="16"/>
  <c r="D11" i="16" s="1"/>
  <c r="S8" i="16"/>
  <c r="D8" i="16" s="1"/>
  <c r="D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14" i="15"/>
  <c r="S5" i="16"/>
  <c r="Q27" i="16"/>
  <c r="S27" i="16" s="1"/>
  <c r="D27" i="16" s="1"/>
  <c r="Q26" i="16"/>
  <c r="S26" i="16" s="1"/>
  <c r="D26" i="16" s="1"/>
  <c r="Q24" i="16"/>
  <c r="S24" i="16" s="1"/>
  <c r="D24" i="16" s="1"/>
  <c r="Q22" i="16"/>
  <c r="S22" i="16" s="1"/>
  <c r="D22" i="16" s="1"/>
  <c r="Q16" i="16"/>
  <c r="S16" i="16" s="1"/>
  <c r="D16" i="16" s="1"/>
  <c r="Q15" i="16"/>
  <c r="S15" i="16" s="1"/>
  <c r="D15" i="16" s="1"/>
  <c r="Q14" i="16"/>
  <c r="S14" i="16" s="1"/>
  <c r="D14" i="16" s="1"/>
  <c r="Q12" i="16"/>
  <c r="S12" i="16" s="1"/>
  <c r="D12" i="16" s="1"/>
  <c r="Q10" i="16"/>
  <c r="S10" i="16" s="1"/>
  <c r="D10" i="16" s="1"/>
  <c r="Q9" i="16"/>
  <c r="S9" i="16" s="1"/>
  <c r="D9" i="16" s="1"/>
  <c r="Q7" i="16"/>
  <c r="S7" i="16" s="1"/>
  <c r="D7" i="16" s="1"/>
  <c r="Q32" i="16"/>
  <c r="S32" i="16" s="1"/>
  <c r="D32" i="16" s="1"/>
  <c r="Q31" i="16"/>
  <c r="S31" i="16" s="1"/>
  <c r="D31" i="16" s="1"/>
  <c r="Q30" i="16"/>
  <c r="S30" i="16" s="1"/>
  <c r="D30" i="16" s="1"/>
  <c r="Q29" i="16"/>
  <c r="S29" i="16" s="1"/>
  <c r="D29" i="16" s="1"/>
  <c r="Q28" i="16"/>
  <c r="S28" i="16" s="1"/>
  <c r="D28" i="16" s="1"/>
  <c r="Q37" i="16"/>
  <c r="S37" i="16" s="1"/>
  <c r="D37" i="16" s="1"/>
  <c r="Q36" i="16"/>
  <c r="S36" i="16" s="1"/>
  <c r="D36" i="16" s="1"/>
  <c r="Q35" i="16"/>
  <c r="S35" i="16" s="1"/>
  <c r="D35" i="16" s="1"/>
  <c r="Q34" i="16"/>
  <c r="S34" i="16" s="1"/>
  <c r="D34" i="16" s="1"/>
  <c r="Q33" i="16"/>
  <c r="S33" i="16" s="1"/>
  <c r="D33" i="16" s="1"/>
  <c r="AC38" i="16"/>
  <c r="AB38" i="16"/>
  <c r="P38" i="16"/>
  <c r="O38" i="16"/>
  <c r="N38" i="16"/>
  <c r="M38" i="16"/>
  <c r="L38" i="16"/>
  <c r="K38" i="16"/>
  <c r="J38" i="16"/>
  <c r="Q38" i="16" l="1"/>
  <c r="S38" i="16"/>
  <c r="D5" i="16"/>
  <c r="L44" i="16" l="1"/>
  <c r="T31" i="16" s="1"/>
  <c r="L46" i="16"/>
  <c r="U6" i="16" l="1"/>
  <c r="BA6" i="16" s="1"/>
  <c r="T35" i="16"/>
  <c r="T10" i="16"/>
  <c r="U36" i="16"/>
  <c r="BA36" i="16" s="1"/>
  <c r="T8" i="16"/>
  <c r="U29" i="16"/>
  <c r="BA29" i="16" s="1"/>
  <c r="U24" i="16"/>
  <c r="BA24" i="16" s="1"/>
  <c r="U31" i="16"/>
  <c r="BA31" i="16" s="1"/>
  <c r="U23" i="16"/>
  <c r="U32" i="16"/>
  <c r="U22" i="16"/>
  <c r="U5" i="16"/>
  <c r="U27" i="16"/>
  <c r="U12" i="16"/>
  <c r="T13" i="16"/>
  <c r="T36" i="16"/>
  <c r="T14" i="16"/>
  <c r="T6" i="16"/>
  <c r="U10" i="16"/>
  <c r="T15" i="16"/>
  <c r="T27" i="16"/>
  <c r="T32" i="16"/>
  <c r="T34" i="16"/>
  <c r="T7" i="16"/>
  <c r="T18" i="16"/>
  <c r="U11" i="16"/>
  <c r="T11" i="16"/>
  <c r="U37" i="16"/>
  <c r="U15" i="16"/>
  <c r="U20" i="16"/>
  <c r="U16" i="16"/>
  <c r="BA16" i="16" s="1"/>
  <c r="U17" i="16"/>
  <c r="U28" i="16"/>
  <c r="T20" i="16"/>
  <c r="T33" i="16"/>
  <c r="U18" i="16"/>
  <c r="U19" i="16"/>
  <c r="U9" i="16"/>
  <c r="T5" i="16"/>
  <c r="T16" i="16"/>
  <c r="U13" i="16"/>
  <c r="T23" i="16"/>
  <c r="U25" i="16"/>
  <c r="U33" i="16"/>
  <c r="U34" i="16"/>
  <c r="T12" i="16"/>
  <c r="T28" i="16"/>
  <c r="T19" i="16"/>
  <c r="T26" i="16"/>
  <c r="T25" i="16"/>
  <c r="T30" i="16"/>
  <c r="T37" i="16"/>
  <c r="U7" i="16"/>
  <c r="V7" i="16" s="1"/>
  <c r="T24" i="16"/>
  <c r="T9" i="16"/>
  <c r="U21" i="16"/>
  <c r="T29" i="16"/>
  <c r="U35" i="16"/>
  <c r="T21" i="16"/>
  <c r="U30" i="16"/>
  <c r="U8" i="16"/>
  <c r="T38" i="16"/>
  <c r="T17" i="16"/>
  <c r="T22" i="16"/>
  <c r="U26" i="16"/>
  <c r="U14" i="16"/>
  <c r="BA10" i="16" l="1"/>
  <c r="V10" i="16"/>
  <c r="BA14" i="16"/>
  <c r="BA35" i="16"/>
  <c r="BA11" i="16"/>
  <c r="BA32" i="16"/>
  <c r="B25" i="16"/>
  <c r="V25" i="16"/>
  <c r="W25" i="16" s="1"/>
  <c r="F34" i="15" s="1"/>
  <c r="BA13" i="16"/>
  <c r="V13" i="16"/>
  <c r="W13" i="16" s="1"/>
  <c r="F22" i="15" s="1"/>
  <c r="BA21" i="16"/>
  <c r="BA17" i="16"/>
  <c r="B26" i="16"/>
  <c r="V26" i="16"/>
  <c r="W26" i="16" s="1"/>
  <c r="Y26" i="16" s="1"/>
  <c r="BA8" i="16"/>
  <c r="BA28" i="16"/>
  <c r="BA23" i="16"/>
  <c r="BA9" i="16"/>
  <c r="BA20" i="16"/>
  <c r="BA12" i="16"/>
  <c r="BA34" i="16"/>
  <c r="BA19" i="16"/>
  <c r="BA15" i="16"/>
  <c r="BA27" i="16"/>
  <c r="BA22" i="16"/>
  <c r="BA30" i="16"/>
  <c r="BA33" i="16"/>
  <c r="BA18" i="16"/>
  <c r="BA37" i="16"/>
  <c r="BA5" i="16"/>
  <c r="BA25" i="16"/>
  <c r="U38" i="16"/>
  <c r="C18" i="16" s="1"/>
  <c r="V18" i="16" s="1"/>
  <c r="B7" i="16"/>
  <c r="BA7" i="16"/>
  <c r="BA26" i="16"/>
  <c r="W7" i="16"/>
  <c r="B13" i="16"/>
  <c r="C34" i="16" l="1"/>
  <c r="V34" i="16" s="1"/>
  <c r="C8" i="16"/>
  <c r="V8" i="16" s="1"/>
  <c r="C13" i="16"/>
  <c r="C32" i="16"/>
  <c r="V32" i="16" s="1"/>
  <c r="C11" i="16"/>
  <c r="V11" i="16" s="1"/>
  <c r="C15" i="16"/>
  <c r="V15" i="16" s="1"/>
  <c r="C35" i="16"/>
  <c r="V35" i="16" s="1"/>
  <c r="C22" i="16"/>
  <c r="V22" i="16" s="1"/>
  <c r="C6" i="16"/>
  <c r="V6" i="16" s="1"/>
  <c r="C5" i="16"/>
  <c r="V5" i="16" s="1"/>
  <c r="C27" i="16"/>
  <c r="V27" i="16" s="1"/>
  <c r="C36" i="16"/>
  <c r="V36" i="16" s="1"/>
  <c r="C33" i="16"/>
  <c r="V33" i="16" s="1"/>
  <c r="C23" i="16"/>
  <c r="V23" i="16" s="1"/>
  <c r="C29" i="16"/>
  <c r="V29" i="16" s="1"/>
  <c r="C21" i="16"/>
  <c r="V21" i="16" s="1"/>
  <c r="C31" i="16"/>
  <c r="V31" i="16" s="1"/>
  <c r="C25" i="16"/>
  <c r="C37" i="16"/>
  <c r="V37" i="16" s="1"/>
  <c r="C12" i="16"/>
  <c r="V12" i="16" s="1"/>
  <c r="C24" i="16"/>
  <c r="V24" i="16" s="1"/>
  <c r="C26" i="16"/>
  <c r="C7" i="16"/>
  <c r="C9" i="16"/>
  <c r="V9" i="16" s="1"/>
  <c r="C20" i="16"/>
  <c r="V20" i="16" s="1"/>
  <c r="C10" i="16"/>
  <c r="C14" i="16"/>
  <c r="V14" i="16" s="1"/>
  <c r="C16" i="16"/>
  <c r="V16" i="16" s="1"/>
  <c r="C19" i="16"/>
  <c r="V19" i="16" s="1"/>
  <c r="C28" i="16"/>
  <c r="V28" i="16" s="1"/>
  <c r="C30" i="16"/>
  <c r="V30" i="16" s="1"/>
  <c r="C17" i="16"/>
  <c r="F35" i="15"/>
  <c r="B10" i="16"/>
  <c r="Y7" i="16"/>
  <c r="F16" i="15"/>
  <c r="V17" i="16" l="1"/>
  <c r="B28" i="16" s="1"/>
  <c r="W10" i="16"/>
  <c r="F19" i="15" s="1"/>
  <c r="B22" i="16" l="1"/>
  <c r="B14" i="16"/>
  <c r="B16" i="16"/>
  <c r="B20" i="16"/>
  <c r="B23" i="16"/>
  <c r="B32" i="16"/>
  <c r="B6" i="16"/>
  <c r="B27" i="16"/>
  <c r="B15" i="16"/>
  <c r="B18" i="16"/>
  <c r="B17" i="16"/>
  <c r="B5" i="16"/>
  <c r="B33" i="16"/>
  <c r="B12" i="16"/>
  <c r="B29" i="16"/>
  <c r="B30" i="16"/>
  <c r="V38" i="16"/>
  <c r="B35" i="16"/>
  <c r="B9" i="16"/>
  <c r="B19" i="16"/>
  <c r="B8" i="16"/>
  <c r="B24" i="16"/>
  <c r="B31" i="16"/>
  <c r="B34" i="16"/>
  <c r="B36" i="16"/>
  <c r="B21" i="16"/>
  <c r="B37" i="16"/>
  <c r="B11" i="16"/>
  <c r="Y25" i="16"/>
  <c r="Y10" i="16"/>
  <c r="Y13" i="16"/>
  <c r="W14" i="16" l="1"/>
  <c r="F23" i="15" s="1"/>
  <c r="W34" i="16"/>
  <c r="F43" i="15" s="1"/>
  <c r="W31" i="16"/>
  <c r="F40" i="15" s="1"/>
  <c r="W36" i="16"/>
  <c r="F45" i="15" s="1"/>
  <c r="W33" i="16"/>
  <c r="F42" i="15" s="1"/>
  <c r="W23" i="16"/>
  <c r="Y23" i="16" s="1"/>
  <c r="W15" i="16"/>
  <c r="F24" i="15" s="1"/>
  <c r="W19" i="16"/>
  <c r="Y19" i="16" s="1"/>
  <c r="W32" i="16"/>
  <c r="Y32" i="16" s="1"/>
  <c r="W6" i="16"/>
  <c r="F15" i="15" s="1"/>
  <c r="W28" i="16"/>
  <c r="F37" i="15" s="1"/>
  <c r="W24" i="16"/>
  <c r="F33" i="15" s="1"/>
  <c r="W18" i="16"/>
  <c r="F27" i="15" s="1"/>
  <c r="W22" i="16"/>
  <c r="F31" i="15" s="1"/>
  <c r="W9" i="16"/>
  <c r="F18" i="15" s="1"/>
  <c r="W11" i="16"/>
  <c r="F20" i="15" s="1"/>
  <c r="W21" i="16"/>
  <c r="Y21" i="16" s="1"/>
  <c r="W12" i="16"/>
  <c r="F21" i="15" s="1"/>
  <c r="W8" i="16"/>
  <c r="Y8" i="16" s="1"/>
  <c r="W35" i="16"/>
  <c r="Y35" i="16" s="1"/>
  <c r="W30" i="16"/>
  <c r="Y30" i="16" s="1"/>
  <c r="W37" i="16"/>
  <c r="F46" i="15" s="1"/>
  <c r="W29" i="16"/>
  <c r="F38" i="15" s="1"/>
  <c r="W5" i="16"/>
  <c r="F14" i="15" s="1"/>
  <c r="W17" i="16"/>
  <c r="F26" i="15" s="1"/>
  <c r="W16" i="16"/>
  <c r="Y16" i="16" s="1"/>
  <c r="W20" i="16"/>
  <c r="F29" i="15" s="1"/>
  <c r="W27" i="16"/>
  <c r="Y31" i="16"/>
  <c r="Y14" i="16" l="1"/>
  <c r="F41" i="15"/>
  <c r="Y34" i="16"/>
  <c r="Y36" i="16"/>
  <c r="F28" i="15"/>
  <c r="Y33" i="16"/>
  <c r="F17" i="15"/>
  <c r="F30" i="15"/>
  <c r="F32" i="15"/>
  <c r="Y22" i="16"/>
  <c r="Y18" i="16"/>
  <c r="Y37" i="16"/>
  <c r="Y29" i="16"/>
  <c r="Y6" i="16"/>
  <c r="Y9" i="16"/>
  <c r="Y11" i="16"/>
  <c r="Y15" i="16"/>
  <c r="Y28" i="16"/>
  <c r="F39" i="15"/>
  <c r="F44" i="15"/>
  <c r="Y24" i="16"/>
  <c r="Y12" i="16"/>
  <c r="Y17" i="16"/>
  <c r="F25" i="15"/>
  <c r="Y20" i="16"/>
  <c r="Y5" i="16"/>
  <c r="W38" i="16"/>
  <c r="Y27" i="16"/>
  <c r="F36" i="15"/>
  <c r="F47" i="15" l="1"/>
  <c r="Y38" i="16"/>
</calcChain>
</file>

<file path=xl/sharedStrings.xml><?xml version="1.0" encoding="utf-8"?>
<sst xmlns="http://schemas.openxmlformats.org/spreadsheetml/2006/main" count="407" uniqueCount="208">
  <si>
    <t>Číslo projektu</t>
  </si>
  <si>
    <t>Název klubu</t>
  </si>
  <si>
    <t>Hodnota nákladů na mládež = H</t>
  </si>
  <si>
    <t>Součet</t>
  </si>
  <si>
    <t>Celkem rozdělovaná dotace města =DM =</t>
  </si>
  <si>
    <t>Koeficient = K =</t>
  </si>
  <si>
    <t>DM/NMC</t>
  </si>
  <si>
    <t>Strop</t>
  </si>
  <si>
    <t>2.skrutinium</t>
  </si>
  <si>
    <t>Úprava vzorce = hodnota nákladů na mládež</t>
  </si>
  <si>
    <t>Poř. číslo</t>
  </si>
  <si>
    <t>Koeficient</t>
  </si>
  <si>
    <t>Počet registrovaných členů</t>
  </si>
  <si>
    <t>Celoroční činnost</t>
  </si>
  <si>
    <t>Věrohodnost žádosti</t>
  </si>
  <si>
    <t>Naplňování smluv (s městem)</t>
  </si>
  <si>
    <t>Chybovost vyúčtování v předchozím roce</t>
  </si>
  <si>
    <t>Prokazatelnost nákladů</t>
  </si>
  <si>
    <t>Nedostatky ve vyúčtování dotací od města v předchozím roce za všechna opatření</t>
  </si>
  <si>
    <t>Přiměřenost nákladů v místě a čase obvyklých</t>
  </si>
  <si>
    <t>Nájmy</t>
  </si>
  <si>
    <t>Režie</t>
  </si>
  <si>
    <r>
      <rPr>
        <b/>
        <u/>
        <sz val="10"/>
        <rFont val="Calibri"/>
        <family val="2"/>
        <charset val="238"/>
      </rPr>
      <t>KOEFICIENT</t>
    </r>
    <r>
      <rPr>
        <b/>
        <sz val="10"/>
        <rFont val="Calibri"/>
        <family val="2"/>
        <charset val="238"/>
      </rPr>
      <t xml:space="preserve">: počet registrovaných/neregistrovaných členů sportovním svazem, posouzení, zda klub vyvíjí celoroční činnost, věrohodnost žádosti, chybovost vyúčtování, naplňování smluv z předchozích let, přiměřenost nákladů v místě a čase obvyklých                                           HODNOTA: 0,1 - 1 </t>
    </r>
  </si>
  <si>
    <t>OPATŘENÍ Č.1  - Příspěvek na činnost výkonnostních mládežnických sportovních klubů (olympijské sporty)</t>
  </si>
  <si>
    <t>strop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</si>
  <si>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</si>
  <si>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</si>
  <si>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</si>
  <si>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</si>
  <si>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</si>
  <si>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</si>
  <si>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</si>
  <si>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</si>
  <si>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</si>
  <si>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</si>
  <si>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</si>
  <si>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</si>
  <si>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</si>
  <si>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</si>
  <si>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</si>
  <si>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</si>
  <si>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</si>
  <si>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</si>
  <si>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</si>
  <si>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</si>
  <si>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</si>
  <si>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</si>
  <si>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</si>
  <si>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</si>
  <si>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</si>
  <si>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Počet členů, Počet členů registrovaných příslušným svazem</t>
  </si>
  <si>
    <t>SEZNAM VYBRANÝCH ŽÁDOSTÍ (PŘÍLOHA č. 1 K PROTOKOLU)</t>
  </si>
  <si>
    <t>Název dotačního programu:</t>
  </si>
  <si>
    <t>Opatření</t>
  </si>
  <si>
    <t>Hodnotící komise</t>
  </si>
  <si>
    <t>Sportovní komise</t>
  </si>
  <si>
    <t>Přítomnost členů</t>
  </si>
  <si>
    <t>dle prezenční listiny</t>
  </si>
  <si>
    <t>Jednání hodnotící komise</t>
  </si>
  <si>
    <t xml:space="preserve">Věcně příslušný odbor: </t>
  </si>
  <si>
    <t>školství a tělovýchovy (OŠT)</t>
  </si>
  <si>
    <t>Projekt                                                                                                (název)</t>
  </si>
  <si>
    <t>Navržená dotace</t>
  </si>
  <si>
    <t>Vybráno</t>
  </si>
  <si>
    <t>Zamítnuto</t>
  </si>
  <si>
    <t>č. 1 - "Příspěvek na činnost výkonnostních mládežnických sportovních klubů"</t>
  </si>
  <si>
    <t>Příspěvek na činnost výkonnostních mládežnických sportovních klubů</t>
  </si>
  <si>
    <t>OPATŘENÍ Č.1  - Příspěvek na činnost výkonnostních mládežnických sportovních klubů</t>
  </si>
  <si>
    <t>26.</t>
  </si>
  <si>
    <t>koeficien krácený komisí</t>
  </si>
  <si>
    <t xml:space="preserve">Hodnota dotace na mládež = DH -  po krácení komisí </t>
  </si>
  <si>
    <t>Požadovaná dotace</t>
  </si>
  <si>
    <t>27.</t>
  </si>
  <si>
    <t>= K + L</t>
  </si>
  <si>
    <t>= P x (M) + K + L</t>
  </si>
  <si>
    <t>TĚLOVÝCHOVNÁ JEDNOTA LOKOMOTIVA z.s.</t>
  </si>
  <si>
    <t>SK Vodní Slalom České Budějovice, z.s.</t>
  </si>
  <si>
    <t xml:space="preserve">Tělovýchovná jednota KOH-I-NOOR České Budějovice, z.s. </t>
  </si>
  <si>
    <t xml:space="preserve">Tělovýchovná jednota SK Čéčova České Budějovice, z.s. </t>
  </si>
  <si>
    <t>28.</t>
  </si>
  <si>
    <t>29.</t>
  </si>
  <si>
    <t>Tělocvičná jednota Sokol České Budějovice</t>
  </si>
  <si>
    <t>SKI TEAM BUDWEIS, z.s.</t>
  </si>
  <si>
    <t>SK TŘEBÍN, z.s.</t>
  </si>
  <si>
    <t>TJ Motor z.s.</t>
  </si>
  <si>
    <t>FC Nové Hodějovice, z.s.</t>
  </si>
  <si>
    <t>Ponížení koeficientu (zdůvodnění)</t>
  </si>
  <si>
    <t>Merkur České Budějovice, z.s.</t>
  </si>
  <si>
    <t>Bruslařský klub České Budějovice z.s.</t>
  </si>
  <si>
    <t>Sportovní klub policie České Budějovice, z.s.</t>
  </si>
  <si>
    <t xml:space="preserve">Sportovní klub moderní gymnastika Máj České Budějovice z.s. </t>
  </si>
  <si>
    <t>FBC Štíři České Budějovice, z.s.</t>
  </si>
  <si>
    <t>TJ Meteor České Budějovice z.s.</t>
  </si>
  <si>
    <t>PLAVÁNÍ České Budějovice, z.s.</t>
  </si>
  <si>
    <t>SK Mladé z.s.</t>
  </si>
  <si>
    <t>Basketbalový Sportovní Klub České Budějovice, z.s.</t>
  </si>
  <si>
    <t>"Triatlonový sportovní klub České Budějovice z.s."</t>
  </si>
  <si>
    <t>Rugby Club České Budějovice, z.s.</t>
  </si>
  <si>
    <t>SK Meťák z.s.</t>
  </si>
  <si>
    <t>30.</t>
  </si>
  <si>
    <t>31.</t>
  </si>
  <si>
    <t>Sportovní klub JUDO České Budějovice, z.s.</t>
  </si>
  <si>
    <t xml:space="preserve"> "BOX CLUB TÁTY NĚMCE ČESKÉ BUDĚJOVICE z.s." </t>
  </si>
  <si>
    <t>Florbalová akademie České Budějovice,z.s.</t>
  </si>
  <si>
    <t>SK Čtyři Dvory,z.s.</t>
  </si>
  <si>
    <t xml:space="preserve">Celkový počet dětí od 6 do 23 let účastnící se mládežnických soutěží/                                                                                                                                                                               počet dětí ve sportovním svazu                  </t>
  </si>
  <si>
    <t>ano</t>
  </si>
  <si>
    <t>32.</t>
  </si>
  <si>
    <t>JFA ČB,z.s.</t>
  </si>
  <si>
    <t>Škola volejbalu z.s.</t>
  </si>
  <si>
    <t>Můj klub     2022           přiložená žádost</t>
  </si>
  <si>
    <t>33.</t>
  </si>
  <si>
    <t>Warriors CB z.s.</t>
  </si>
  <si>
    <t xml:space="preserve">Plavecký klub - ŠIK ČB, z.s. </t>
  </si>
  <si>
    <t xml:space="preserve">Celkem - 109 dětí,                                                                                                                                Česká boxerská asociace- 109 dětí                                               </t>
  </si>
  <si>
    <t>HC MAD BULL, z. s.</t>
  </si>
  <si>
    <t xml:space="preserve">přiměřenost nákladů v místě a čase obvyklých    </t>
  </si>
  <si>
    <t xml:space="preserve">Alokovaná částka v tis. Kč: 9 400                                                                                                                                                                                                                                                                                                                                                                                                              Min. - max. výše dotace v tis Kč: 10 - 800      </t>
  </si>
  <si>
    <t>EZOP</t>
  </si>
  <si>
    <t>OS 01</t>
  </si>
  <si>
    <t>LTC VITON České Budějovice, z.s.</t>
  </si>
  <si>
    <t>OS 02</t>
  </si>
  <si>
    <t>Celkem (ČUS) - 81 dětí,                                                                                                 Český svaz moderní gymnastiky - 81 členů</t>
  </si>
  <si>
    <t>OS 10</t>
  </si>
  <si>
    <t>OS 13</t>
  </si>
  <si>
    <t>OS 08</t>
  </si>
  <si>
    <t xml:space="preserve">Celkem (ČUS)  - 167 dětí,                                                                                                  Český svaz moderní gymnastiky - 122 členů                                      </t>
  </si>
  <si>
    <t>OS 09</t>
  </si>
  <si>
    <t xml:space="preserve">Celkem (ČUS, Župa) 842 dětí (514 ve svazu), JČ krajský atletický svaz: 381 dětí, Český badmintonový svaz - 68 dětí, Česká asociace stolního tenisu - 15 dětí, Český korbalový svaz - 32 dětí, Česká asociace létajícího disku - 18 dětí, </t>
  </si>
  <si>
    <t>OS 19</t>
  </si>
  <si>
    <t xml:space="preserve">Celkem - 438 dětí,                                                                                                                                Český volejbalový svaz - 438 dětí                                               </t>
  </si>
  <si>
    <t>OS 18</t>
  </si>
  <si>
    <t>OS 16</t>
  </si>
  <si>
    <t>OS 03</t>
  </si>
  <si>
    <t>OS 14</t>
  </si>
  <si>
    <t>Celkem (ČUS) - 203 dětí,                                                                                                 FAČR -  111 dětí</t>
  </si>
  <si>
    <t>OS 05</t>
  </si>
  <si>
    <t xml:space="preserve">Celkem  - 25 dětí,                                                                                                Český svaz Taekwon-do - 25 dětí                                  </t>
  </si>
  <si>
    <t>OS 04</t>
  </si>
  <si>
    <t>OS 10 v OP2</t>
  </si>
  <si>
    <t xml:space="preserve">Orel jednota České Budějovice </t>
  </si>
  <si>
    <t>OS 24</t>
  </si>
  <si>
    <t>Celkem (ČUS) - 304 dětí,                                                                                                                                                                                             Česká basketbalová federace - 163 dětí</t>
  </si>
  <si>
    <t>NE</t>
  </si>
  <si>
    <t>OS 33</t>
  </si>
  <si>
    <t>OS 39</t>
  </si>
  <si>
    <t>OS 27</t>
  </si>
  <si>
    <t>OS 23</t>
  </si>
  <si>
    <t xml:space="preserve">Celkem (ČUS) - 553 dětí,                                                                          Jihočeský krajský fotbalový svaz - 210 dětí,                                                                                                                  Český atletický svaz  - 167 dětí      </t>
  </si>
  <si>
    <t>OS 25</t>
  </si>
  <si>
    <t>Celkem  - 345 dětí,                                                                                                 Český florbal - 345 dětí</t>
  </si>
  <si>
    <t>OS 20</t>
  </si>
  <si>
    <t>OS 22</t>
  </si>
  <si>
    <t>ANO</t>
  </si>
  <si>
    <t>Můj klub</t>
  </si>
  <si>
    <t>OS 07</t>
  </si>
  <si>
    <t>OS 29</t>
  </si>
  <si>
    <t xml:space="preserve">Celkem - 178 dětí,                                                                                                                                FAČR- 157 dětí                                               </t>
  </si>
  <si>
    <t>OS 38</t>
  </si>
  <si>
    <t>Celkem (ČUS) - 129 dětí                                                                                             Česká gymnastická federace - 69 dětí</t>
  </si>
  <si>
    <t>OS 30</t>
  </si>
  <si>
    <t xml:space="preserve">HOCH sport ČB z.s. </t>
  </si>
  <si>
    <t xml:space="preserve">Celkem 74 dětí,                                                                                                                           Česká basketbalová federace - 57 dětí,                                                  </t>
  </si>
  <si>
    <t>nežádali</t>
  </si>
  <si>
    <t xml:space="preserve">Náklady klubu - celkem (v Kč) </t>
  </si>
  <si>
    <t xml:space="preserve">Náklady za mládež - údržba, chod klubu, sport. potřeby, souteže, startovné, rozhodčí,  trenérská činnost, soustředění, zdravotní prohlídky                                            (v Kč) = NM </t>
  </si>
  <si>
    <t xml:space="preserve">Celk. náklady klubu na nájmy                                                   (v Kč) = N </t>
  </si>
  <si>
    <t xml:space="preserve">Celk. náklady klubu na utility                                                                                     (v Kč) = U </t>
  </si>
  <si>
    <t xml:space="preserve">Využití zařízení za měsíc celkem (hodin) = C </t>
  </si>
  <si>
    <t xml:space="preserve">Využití zařízení vlastními mládežn. mužstvy (hodin) = M  </t>
  </si>
  <si>
    <t>Celkem (ČUS)  - 51 dětí,                                                                                                   Český svaz lyžařů ČR - 24 dětí ,  tenis - 17 dětí,  vodní turistika - 10 dětí</t>
  </si>
  <si>
    <t>Dotační program města České Budějovice na podporu sportu v roce 2024</t>
  </si>
  <si>
    <t xml:space="preserve">Alokovaná částka v tis. Kč: 9 400                                                                                                                                                                                                                                                                                                                                                                                                             Min. - max. výše dotace v tis Kč:               10 - 800       </t>
  </si>
  <si>
    <t>Celkem (ČUS) - 351 dětí,                                                                                                                                  Český horolezecký svaz - 299 dětí</t>
  </si>
  <si>
    <t xml:space="preserve">Celkem - 55 dětí,                                                                                                  Český svaz kanoistů - 55 dětí      </t>
  </si>
  <si>
    <t xml:space="preserve">Celkem (ČUS) - 191 dětí,                                                                                               Český atletický svaz - 191 dětí  </t>
  </si>
  <si>
    <t>Celkem - 39 dětí,                                                                                                                                                                                     Český krasobruslařský svaz - 34 dětí</t>
  </si>
  <si>
    <t>Celkem (ČUS) - 172 dětí,                                                                                                 Český tenisový svaz - 43 dětí</t>
  </si>
  <si>
    <t>Celkem  - 157 dětí,                                                                                                 Český svaz ledního hokeje - 146 dětí</t>
  </si>
  <si>
    <t>Celkem - 260 dětí,                                                                                                 Český svaz plaveckých sportů - 260 dětí</t>
  </si>
  <si>
    <t>Celkem (ČUS) - 25 dětí,                                                                                                  Svaz lyžařů ČR - 25 dětí</t>
  </si>
  <si>
    <t>Celkem (ČUS) - 404 dětí,                                                                                                 Český svaz plaveckých sportů - 101 dětí</t>
  </si>
  <si>
    <t>Celkem - 114 dětí,                                                                                                 Český volejbalový svaz -114 dětí</t>
  </si>
  <si>
    <t>Celkem (ČUS) - 22 dětí,                                                                                                 Česká triatlonová asociace - 20 dětí</t>
  </si>
  <si>
    <t xml:space="preserve">Celkem (ČUS) - 345 dětí,                                                                                                                           Český florbal - 302 dětí      </t>
  </si>
  <si>
    <t>Celkem (ČUS) - 428  dětí, registrovaní svazem 355 dětí                                                                                 Okresní fotbalový svaz - 196 dětí, Jihočeský krajský atletický svaz - 19 dětí, Český svaz karate - 60 dětí, Jihočeský svaz japonského karate - 63 dětí, Krajský florbalový svaz - 17 dětí,</t>
  </si>
  <si>
    <t>koeficient pro 2. skrutinium</t>
  </si>
  <si>
    <t>koeficient  pro 3. skrutinium</t>
  </si>
  <si>
    <t>Hodnota dotace na mládež = DH - 1. skrutinium, základní výpočet</t>
  </si>
  <si>
    <t>Hodnota dotace na mládež = DH - 
3. skrutinium zastropování</t>
  </si>
  <si>
    <t>koeficient využití pro mládež</t>
  </si>
  <si>
    <r>
      <t xml:space="preserve">Hodnota dotace na mládež = DH - 
2. skrutinium
zastropování na
</t>
    </r>
    <r>
      <rPr>
        <b/>
        <sz val="12"/>
        <color indexed="10"/>
        <rFont val="Calibri"/>
        <family val="2"/>
        <charset val="238"/>
      </rPr>
      <t xml:space="preserve">1) STROP  </t>
    </r>
    <r>
      <rPr>
        <b/>
        <sz val="12"/>
        <rFont val="Calibri"/>
        <family val="2"/>
        <charset val="238"/>
      </rPr>
      <t>($L$42)
nebo</t>
    </r>
    <r>
      <rPr>
        <b/>
        <sz val="12"/>
        <color indexed="10"/>
        <rFont val="Calibri"/>
        <family val="2"/>
        <charset val="238"/>
      </rPr>
      <t xml:space="preserve">
2) MAX </t>
    </r>
    <r>
      <rPr>
        <b/>
        <sz val="12"/>
        <rFont val="Calibri"/>
        <family val="2"/>
        <charset val="238"/>
      </rPr>
      <t>žadatele (sloupec J)</t>
    </r>
  </si>
  <si>
    <r>
      <t>žadatel, u kterého došlo k ohraničení (</t>
    </r>
    <r>
      <rPr>
        <b/>
        <sz val="12"/>
        <color rgb="FFFF0000"/>
        <rFont val="Arial"/>
        <family val="2"/>
        <charset val="238"/>
      </rPr>
      <t>STROP</t>
    </r>
    <r>
      <rPr>
        <sz val="12"/>
        <rFont val="Arial"/>
        <family val="2"/>
        <charset val="238"/>
      </rPr>
      <t xml:space="preserve"> nebo </t>
    </r>
    <r>
      <rPr>
        <b/>
        <sz val="12"/>
        <color rgb="FFFF0000"/>
        <rFont val="Arial"/>
        <family val="2"/>
        <charset val="238"/>
      </rPr>
      <t>MAX</t>
    </r>
    <r>
      <rPr>
        <sz val="12"/>
        <rFont val="Arial"/>
        <family val="2"/>
        <charset val="238"/>
      </rPr>
      <t xml:space="preserve">)
</t>
    </r>
    <r>
      <rPr>
        <b/>
        <sz val="12"/>
        <color rgb="FFC00000"/>
        <rFont val="Arial"/>
        <family val="2"/>
        <charset val="238"/>
      </rPr>
      <t>NEMAZAT!!!</t>
    </r>
  </si>
  <si>
    <r>
      <rPr>
        <b/>
        <sz val="16"/>
        <rFont val="Arial"/>
        <family val="2"/>
        <charset val="238"/>
      </rPr>
      <t>dotace v roce 2023</t>
    </r>
    <r>
      <rPr>
        <sz val="16"/>
        <rFont val="Arial"/>
        <family val="2"/>
        <charset val="238"/>
      </rPr>
      <t xml:space="preserve"> 
</t>
    </r>
    <r>
      <rPr>
        <sz val="11"/>
        <rFont val="Arial"/>
        <family val="2"/>
        <charset val="238"/>
      </rPr>
      <t>Alokovaná částka v tis. Kč: 9 400
Min. - max. výše dotace v tis Kč: 10 - 800</t>
    </r>
  </si>
  <si>
    <t>OS 37</t>
  </si>
  <si>
    <t xml:space="preserve">Celkem (ČUS) - 154 dětí,                                                                                                                                Český svaz judo - 108 dětí                                               </t>
  </si>
  <si>
    <t>OS 21</t>
  </si>
  <si>
    <t>OS 35</t>
  </si>
  <si>
    <t xml:space="preserve"> celkem - 583, Český svaz házené - 141 dětí, Krajský fotbalový svaz - 171 dětí, Sport pro všechny -  267 dětí</t>
  </si>
  <si>
    <t>OS 36</t>
  </si>
  <si>
    <t>Celkem (ČUS) - 81 dětí,                                                                                                  Česká rugbyová unie - 81 dětí</t>
  </si>
  <si>
    <t xml:space="preserve">Celkem  - 135 dětí,                                                                                                                               FAČR- 106 dětí                                               </t>
  </si>
  <si>
    <t>OS 28</t>
  </si>
  <si>
    <t>Celkem 474 dětí,                                                                                                 Český svaz plaveckých sportů - 200 dětí</t>
  </si>
  <si>
    <t>OS 32</t>
  </si>
  <si>
    <t>Celkem (ČUS) - 420 dětí,                                                                                                                           Český florbal - 420 dětí</t>
  </si>
  <si>
    <t xml:space="preserve">Hodnota = návrh dotace SK ze dne      2.5.2024 </t>
  </si>
  <si>
    <t>PROTOKOL HODNOCENÍ ŽÁDOSTÍ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</si>
</sst>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Kč&quot;"/>
    <numFmt numFmtId="165" formatCode="#,##0.0"/>
    <numFmt numFmtId="166" formatCode="#,##0.000"/>
  </numFmts>
  <fonts count="35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14"/>
      <name val="Arial"/>
      <family val="2"/>
      <charset val="238"/>
    </font>
    <font>
      <b/>
      <sz val="16"/>
      <name val="Arial CE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u/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u/>
      <sz val="14"/>
      <name val="Calibri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6"/>
      <name val="Calibri"/>
      <family val="2"/>
      <charset val="238"/>
    </font>
    <font>
      <b/>
      <i/>
      <sz val="12"/>
      <name val="Calibri"/>
      <family val="2"/>
      <charset val="238"/>
    </font>
    <font>
      <b/>
      <sz val="16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2"/>
      <color indexed="10"/>
      <name val="Calibri"/>
      <family val="2"/>
      <charset val="238"/>
    </font>
    <font>
      <sz val="16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rgb="FFC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9" fontId="3" fillId="0" borderId="0" applyFont="0" applyFill="0" applyBorder="0" applyAlignment="0" applyProtection="0"/>
  </cellStyleXfs>
  <cellXfs count="248">
    <xf numFmtId="0" fontId="0" fillId="0" borderId="0" xfId="0"/>
    <xf numFmtId="3" fontId="0" fillId="0" borderId="0" xfId="0" applyNumberFormat="1"/>
    <xf numFmtId="0" fontId="3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23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textRotation="90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1" fontId="21" fillId="0" borderId="5" xfId="0" applyNumberFormat="1" applyFont="1" applyBorder="1" applyAlignment="1">
      <alignment horizontal="center"/>
    </xf>
    <xf numFmtId="0" fontId="0" fillId="0" borderId="5" xfId="0" applyBorder="1"/>
    <xf numFmtId="0" fontId="0" fillId="3" borderId="6" xfId="0" applyFill="1" applyBorder="1"/>
    <xf numFmtId="0" fontId="0" fillId="3" borderId="7" xfId="0" applyFill="1" applyBorder="1"/>
    <xf numFmtId="1" fontId="21" fillId="0" borderId="4" xfId="0" applyNumberFormat="1" applyFont="1" applyBorder="1" applyAlignment="1">
      <alignment horizontal="center"/>
    </xf>
    <xf numFmtId="3" fontId="24" fillId="3" borderId="8" xfId="0" applyNumberFormat="1" applyFont="1" applyFill="1" applyBorder="1" applyAlignment="1">
      <alignment horizontal="center" vertical="center"/>
    </xf>
    <xf numFmtId="4" fontId="24" fillId="3" borderId="9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textRotation="90" wrapText="1"/>
    </xf>
    <xf numFmtId="0" fontId="0" fillId="0" borderId="12" xfId="0" applyBorder="1"/>
    <xf numFmtId="0" fontId="0" fillId="0" borderId="13" xfId="0" applyBorder="1"/>
    <xf numFmtId="164" fontId="7" fillId="3" borderId="1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0" xfId="0" applyFont="1" applyAlignment="1">
      <alignment wrapText="1"/>
    </xf>
    <xf numFmtId="0" fontId="25" fillId="0" borderId="1" xfId="0" applyFont="1" applyBorder="1" applyAlignment="1">
      <alignment horizontal="center" vertical="center" wrapText="1"/>
    </xf>
    <xf numFmtId="3" fontId="24" fillId="3" borderId="8" xfId="0" applyNumberFormat="1" applyFont="1" applyFill="1" applyBorder="1" applyAlignment="1">
      <alignment vertical="center"/>
    </xf>
    <xf numFmtId="0" fontId="8" fillId="4" borderId="2" xfId="0" applyFont="1" applyFill="1" applyBorder="1"/>
    <xf numFmtId="0" fontId="30" fillId="7" borderId="0" xfId="0" applyFont="1" applyFill="1" applyAlignment="1">
      <alignment horizontal="center" vertical="center" wrapText="1"/>
    </xf>
    <xf numFmtId="3" fontId="31" fillId="0" borderId="0" xfId="0" applyNumberFormat="1" applyFont="1"/>
    <xf numFmtId="3" fontId="3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164" fontId="13" fillId="0" borderId="0" xfId="0" applyNumberFormat="1" applyFont="1"/>
    <xf numFmtId="0" fontId="3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wrapText="1"/>
    </xf>
    <xf numFmtId="0" fontId="2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left" wrapText="1"/>
    </xf>
    <xf numFmtId="0" fontId="3" fillId="0" borderId="26" xfId="0" applyFont="1" applyBorder="1" applyAlignment="1">
      <alignment horizontal="left" wrapText="1"/>
    </xf>
    <xf numFmtId="164" fontId="7" fillId="0" borderId="0" xfId="0" applyNumberFormat="1" applyFont="1"/>
    <xf numFmtId="166" fontId="0" fillId="0" borderId="0" xfId="0" applyNumberFormat="1"/>
    <xf numFmtId="0" fontId="16" fillId="2" borderId="1" xfId="0" applyFont="1" applyFill="1" applyBorder="1" applyAlignment="1">
      <alignment horizontal="center" vertical="center" textRotation="90" wrapText="1"/>
    </xf>
    <xf numFmtId="164" fontId="2" fillId="0" borderId="27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3" fontId="1" fillId="5" borderId="11" xfId="0" applyNumberFormat="1" applyFont="1" applyFill="1" applyBorder="1" applyAlignment="1">
      <alignment vertical="center" wrapText="1"/>
    </xf>
    <xf numFmtId="3" fontId="1" fillId="5" borderId="31" xfId="0" applyNumberFormat="1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3" fontId="1" fillId="0" borderId="21" xfId="0" applyNumberFormat="1" applyFont="1" applyBorder="1" applyAlignment="1">
      <alignment vertical="center"/>
    </xf>
    <xf numFmtId="3" fontId="1" fillId="0" borderId="18" xfId="0" applyNumberFormat="1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3" fontId="0" fillId="5" borderId="12" xfId="0" applyNumberFormat="1" applyFill="1" applyBorder="1" applyAlignment="1">
      <alignment horizontal="center" vertical="center"/>
    </xf>
    <xf numFmtId="3" fontId="0" fillId="5" borderId="13" xfId="0" applyNumberFormat="1" applyFill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3" fontId="24" fillId="3" borderId="34" xfId="0" applyNumberFormat="1" applyFont="1" applyFill="1" applyBorder="1" applyAlignment="1">
      <alignment horizontal="center" vertical="center"/>
    </xf>
    <xf numFmtId="3" fontId="24" fillId="3" borderId="35" xfId="0" applyNumberFormat="1" applyFont="1" applyFill="1" applyBorder="1" applyAlignment="1">
      <alignment horizontal="center" vertical="center"/>
    </xf>
    <xf numFmtId="3" fontId="24" fillId="3" borderId="41" xfId="0" applyNumberFormat="1" applyFont="1" applyFill="1" applyBorder="1" applyAlignment="1">
      <alignment horizontal="center" vertical="center"/>
    </xf>
    <xf numFmtId="3" fontId="8" fillId="0" borderId="33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wrapText="1"/>
    </xf>
    <xf numFmtId="0" fontId="3" fillId="0" borderId="21" xfId="0" applyFont="1" applyBorder="1" applyAlignment="1">
      <alignment horizontal="center" vertical="center" wrapText="1"/>
    </xf>
    <xf numFmtId="3" fontId="8" fillId="0" borderId="42" xfId="0" applyNumberFormat="1" applyFont="1" applyBorder="1" applyAlignment="1">
      <alignment horizontal="center" vertical="center"/>
    </xf>
    <xf numFmtId="165" fontId="8" fillId="0" borderId="33" xfId="0" applyNumberFormat="1" applyFont="1" applyBorder="1" applyAlignment="1">
      <alignment horizontal="center" vertical="center"/>
    </xf>
    <xf numFmtId="3" fontId="24" fillId="3" borderId="28" xfId="0" applyNumberFormat="1" applyFont="1" applyFill="1" applyBorder="1" applyAlignment="1">
      <alignment horizontal="center" vertical="center"/>
    </xf>
    <xf numFmtId="4" fontId="24" fillId="3" borderId="28" xfId="0" applyNumberFormat="1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 textRotation="90" wrapText="1"/>
    </xf>
    <xf numFmtId="0" fontId="8" fillId="0" borderId="20" xfId="0" applyFont="1" applyBorder="1" applyAlignment="1">
      <alignment horizontal="center" vertical="center" textRotation="90" wrapText="1"/>
    </xf>
    <xf numFmtId="3" fontId="24" fillId="3" borderId="43" xfId="0" applyNumberFormat="1" applyFont="1" applyFill="1" applyBorder="1" applyAlignment="1">
      <alignment horizontal="center" vertical="center"/>
    </xf>
    <xf numFmtId="164" fontId="2" fillId="8" borderId="4" xfId="0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16" xfId="0" applyBorder="1" applyAlignment="1">
      <alignment horizontal="center"/>
    </xf>
    <xf numFmtId="3" fontId="0" fillId="0" borderId="45" xfId="0" applyNumberFormat="1" applyBorder="1" applyAlignment="1">
      <alignment horizontal="center" vertical="center"/>
    </xf>
    <xf numFmtId="3" fontId="0" fillId="0" borderId="47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textRotation="90" wrapText="1"/>
    </xf>
    <xf numFmtId="0" fontId="32" fillId="9" borderId="4" xfId="0" applyFont="1" applyFill="1" applyBorder="1" applyAlignment="1">
      <alignment horizontal="left" vertical="center"/>
    </xf>
    <xf numFmtId="0" fontId="8" fillId="9" borderId="4" xfId="0" applyFont="1" applyFill="1" applyBorder="1" applyAlignment="1">
      <alignment vertical="center" wrapText="1"/>
    </xf>
    <xf numFmtId="0" fontId="32" fillId="9" borderId="5" xfId="0" applyFont="1" applyFill="1" applyBorder="1" applyAlignment="1">
      <alignment horizontal="left" vertical="center"/>
    </xf>
    <xf numFmtId="0" fontId="8" fillId="9" borderId="5" xfId="0" applyFont="1" applyFill="1" applyBorder="1" applyAlignment="1">
      <alignment vertical="center" wrapText="1"/>
    </xf>
    <xf numFmtId="0" fontId="2" fillId="9" borderId="22" xfId="0" applyFont="1" applyFill="1" applyBorder="1" applyAlignment="1">
      <alignment horizontal="left"/>
    </xf>
    <xf numFmtId="0" fontId="8" fillId="9" borderId="22" xfId="0" applyFont="1" applyFill="1" applyBorder="1" applyAlignment="1">
      <alignment horizontal="left" vertical="center"/>
    </xf>
    <xf numFmtId="0" fontId="32" fillId="9" borderId="11" xfId="0" applyFont="1" applyFill="1" applyBorder="1" applyAlignment="1">
      <alignment horizontal="left" vertical="center"/>
    </xf>
    <xf numFmtId="0" fontId="8" fillId="9" borderId="12" xfId="0" applyFont="1" applyFill="1" applyBorder="1" applyAlignment="1">
      <alignment vertical="center" wrapText="1"/>
    </xf>
    <xf numFmtId="3" fontId="8" fillId="9" borderId="12" xfId="0" applyNumberFormat="1" applyFont="1" applyFill="1" applyBorder="1" applyAlignment="1">
      <alignment horizontal="center" vertical="center"/>
    </xf>
    <xf numFmtId="4" fontId="8" fillId="9" borderId="20" xfId="0" applyNumberFormat="1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 wrapText="1"/>
    </xf>
    <xf numFmtId="3" fontId="8" fillId="9" borderId="11" xfId="0" applyNumberFormat="1" applyFont="1" applyFill="1" applyBorder="1" applyAlignment="1">
      <alignment horizontal="center" vertical="center"/>
    </xf>
    <xf numFmtId="3" fontId="8" fillId="9" borderId="27" xfId="0" applyNumberFormat="1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left"/>
    </xf>
    <xf numFmtId="0" fontId="8" fillId="9" borderId="23" xfId="0" applyFont="1" applyFill="1" applyBorder="1" applyAlignment="1">
      <alignment horizontal="left" vertical="center"/>
    </xf>
    <xf numFmtId="0" fontId="32" fillId="9" borderId="21" xfId="0" applyFont="1" applyFill="1" applyBorder="1" applyAlignment="1">
      <alignment horizontal="left" vertical="center"/>
    </xf>
    <xf numFmtId="0" fontId="8" fillId="9" borderId="20" xfId="0" applyFont="1" applyFill="1" applyBorder="1" applyAlignment="1">
      <alignment vertical="center" wrapText="1"/>
    </xf>
    <xf numFmtId="3" fontId="8" fillId="9" borderId="20" xfId="0" applyNumberFormat="1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 wrapText="1"/>
    </xf>
    <xf numFmtId="3" fontId="8" fillId="9" borderId="21" xfId="0" applyNumberFormat="1" applyFont="1" applyFill="1" applyBorder="1" applyAlignment="1">
      <alignment horizontal="center" vertical="center"/>
    </xf>
    <xf numFmtId="3" fontId="8" fillId="9" borderId="26" xfId="0" applyNumberFormat="1" applyFont="1" applyFill="1" applyBorder="1" applyAlignment="1">
      <alignment horizontal="center" vertical="center"/>
    </xf>
    <xf numFmtId="0" fontId="8" fillId="9" borderId="21" xfId="0" applyFont="1" applyFill="1" applyBorder="1" applyAlignment="1">
      <alignment horizontal="left" vertical="center"/>
    </xf>
    <xf numFmtId="3" fontId="8" fillId="9" borderId="20" xfId="0" applyNumberFormat="1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8" fillId="9" borderId="48" xfId="0" applyNumberFormat="1" applyFont="1" applyFill="1" applyBorder="1" applyAlignment="1">
      <alignment horizontal="center" vertical="center"/>
    </xf>
    <xf numFmtId="3" fontId="8" fillId="9" borderId="16" xfId="0" applyNumberFormat="1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 textRotation="90" wrapText="1"/>
    </xf>
    <xf numFmtId="0" fontId="26" fillId="11" borderId="1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164" fontId="13" fillId="11" borderId="4" xfId="0" applyNumberFormat="1" applyFont="1" applyFill="1" applyBorder="1" applyAlignment="1">
      <alignment horizontal="center" vertical="center"/>
    </xf>
    <xf numFmtId="164" fontId="13" fillId="11" borderId="5" xfId="0" applyNumberFormat="1" applyFont="1" applyFill="1" applyBorder="1" applyAlignment="1">
      <alignment horizontal="center" vertical="center"/>
    </xf>
    <xf numFmtId="164" fontId="13" fillId="11" borderId="2" xfId="0" applyNumberFormat="1" applyFont="1" applyFill="1" applyBorder="1" applyAlignment="1">
      <alignment horizontal="center" vertical="center"/>
    </xf>
    <xf numFmtId="0" fontId="3" fillId="0" borderId="36" xfId="0" applyFont="1" applyBorder="1" applyAlignment="1">
      <alignment wrapText="1"/>
    </xf>
    <xf numFmtId="0" fontId="0" fillId="0" borderId="19" xfId="0" applyBorder="1"/>
    <xf numFmtId="0" fontId="0" fillId="0" borderId="29" xfId="0" applyBorder="1"/>
    <xf numFmtId="0" fontId="0" fillId="0" borderId="37" xfId="0" applyBorder="1"/>
    <xf numFmtId="0" fontId="0" fillId="0" borderId="38" xfId="0" applyBorder="1"/>
    <xf numFmtId="0" fontId="0" fillId="0" borderId="22" xfId="0" applyBorder="1" applyAlignment="1">
      <alignment wrapText="1"/>
    </xf>
    <xf numFmtId="0" fontId="0" fillId="0" borderId="31" xfId="0" applyBorder="1"/>
    <xf numFmtId="0" fontId="3" fillId="0" borderId="23" xfId="0" applyFont="1" applyBorder="1" applyAlignment="1">
      <alignment wrapText="1"/>
    </xf>
    <xf numFmtId="0" fontId="0" fillId="0" borderId="18" xfId="0" applyBorder="1"/>
    <xf numFmtId="0" fontId="0" fillId="0" borderId="26" xfId="0" applyBorder="1"/>
    <xf numFmtId="0" fontId="0" fillId="0" borderId="32" xfId="0" applyBorder="1"/>
    <xf numFmtId="0" fontId="0" fillId="0" borderId="33" xfId="0" applyBorder="1"/>
    <xf numFmtId="0" fontId="0" fillId="0" borderId="23" xfId="0" applyBorder="1" applyAlignment="1">
      <alignment wrapText="1"/>
    </xf>
    <xf numFmtId="0" fontId="3" fillId="0" borderId="26" xfId="0" applyFont="1" applyBorder="1"/>
    <xf numFmtId="0" fontId="0" fillId="0" borderId="18" xfId="0" applyBorder="1" applyAlignment="1">
      <alignment wrapText="1"/>
    </xf>
    <xf numFmtId="0" fontId="3" fillId="0" borderId="26" xfId="0" applyFont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/>
    <xf numFmtId="0" fontId="27" fillId="3" borderId="34" xfId="0" applyFont="1" applyFill="1" applyBorder="1" applyAlignment="1">
      <alignment vertical="center"/>
    </xf>
    <xf numFmtId="0" fontId="27" fillId="3" borderId="35" xfId="0" applyFont="1" applyFill="1" applyBorder="1" applyAlignment="1">
      <alignment vertical="center"/>
    </xf>
    <xf numFmtId="0" fontId="27" fillId="3" borderId="8" xfId="0" applyFont="1" applyFill="1" applyBorder="1" applyAlignment="1">
      <alignment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18" fillId="3" borderId="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vertical="center"/>
    </xf>
    <xf numFmtId="0" fontId="17" fillId="3" borderId="6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0" fontId="18" fillId="3" borderId="14" xfId="0" applyFont="1" applyFill="1" applyBorder="1" applyAlignment="1">
      <alignment vertical="center"/>
    </xf>
    <xf numFmtId="0" fontId="10" fillId="0" borderId="6" xfId="0" applyFont="1" applyBorder="1"/>
    <xf numFmtId="0" fontId="10" fillId="0" borderId="7" xfId="0" applyFont="1" applyBorder="1"/>
    <xf numFmtId="0" fontId="19" fillId="0" borderId="14" xfId="0" applyFont="1" applyBorder="1" applyAlignment="1">
      <alignment vertical="center" wrapText="1"/>
    </xf>
    <xf numFmtId="0" fontId="8" fillId="0" borderId="6" xfId="0" applyFont="1" applyBorder="1" applyAlignment="1">
      <alignment wrapText="1"/>
    </xf>
    <xf numFmtId="0" fontId="8" fillId="0" borderId="7" xfId="0" applyFont="1" applyBorder="1" applyAlignment="1">
      <alignment wrapText="1"/>
    </xf>
    <xf numFmtId="14" fontId="19" fillId="0" borderId="14" xfId="0" applyNumberFormat="1" applyFont="1" applyBorder="1" applyAlignment="1">
      <alignment horizontal="left" vertical="center" wrapText="1"/>
    </xf>
    <xf numFmtId="14" fontId="19" fillId="0" borderId="6" xfId="0" applyNumberFormat="1" applyFont="1" applyBorder="1" applyAlignment="1">
      <alignment horizontal="left" vertical="center" wrapText="1"/>
    </xf>
    <xf numFmtId="14" fontId="19" fillId="0" borderId="7" xfId="0" applyNumberFormat="1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3" fillId="6" borderId="0" xfId="0" applyFont="1" applyFill="1" applyAlignment="1">
      <alignment horizontal="center" vertical="center"/>
    </xf>
    <xf numFmtId="0" fontId="12" fillId="0" borderId="0" xfId="0" applyFont="1"/>
    <xf numFmtId="0" fontId="18" fillId="0" borderId="14" xfId="0" applyFont="1" applyBorder="1" applyAlignment="1">
      <alignment vertical="center" wrapText="1"/>
    </xf>
    <xf numFmtId="0" fontId="10" fillId="0" borderId="6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2" fillId="12" borderId="5" xfId="0" applyFont="1" applyFill="1" applyBorder="1" applyAlignment="1">
      <alignment horizontal="center" vertical="center"/>
    </xf>
    <xf numFmtId="0" fontId="32" fillId="12" borderId="5" xfId="0" applyFont="1" applyFill="1" applyBorder="1" applyAlignment="1">
      <alignment horizontal="left" vertical="center"/>
    </xf>
    <xf numFmtId="0" fontId="8" fillId="12" borderId="5" xfId="0" applyFont="1" applyFill="1" applyBorder="1" applyAlignment="1">
      <alignment vertical="center" wrapText="1"/>
    </xf>
    <xf numFmtId="0" fontId="8" fillId="12" borderId="5" xfId="0" applyFont="1" applyFill="1" applyBorder="1" applyAlignment="1">
      <alignment wrapText="1"/>
    </xf>
    <xf numFmtId="164" fontId="2" fillId="12" borderId="5" xfId="0" applyNumberFormat="1" applyFont="1" applyFill="1" applyBorder="1" applyAlignment="1">
      <alignment horizontal="center" vertical="center"/>
    </xf>
    <xf numFmtId="1" fontId="21" fillId="12" borderId="4" xfId="0" applyNumberFormat="1" applyFont="1" applyFill="1" applyBorder="1" applyAlignment="1">
      <alignment horizontal="center"/>
    </xf>
    <xf numFmtId="1" fontId="21" fillId="12" borderId="5" xfId="0" applyNumberFormat="1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 vertical="center"/>
    </xf>
    <xf numFmtId="0" fontId="32" fillId="12" borderId="15" xfId="0" applyFont="1" applyFill="1" applyBorder="1" applyAlignment="1">
      <alignment horizontal="left" vertical="center"/>
    </xf>
    <xf numFmtId="0" fontId="8" fillId="12" borderId="15" xfId="0" applyFont="1" applyFill="1" applyBorder="1" applyAlignment="1">
      <alignment vertical="center" wrapText="1"/>
    </xf>
    <xf numFmtId="0" fontId="8" fillId="12" borderId="15" xfId="0" applyFont="1" applyFill="1" applyBorder="1" applyAlignment="1">
      <alignment wrapText="1"/>
    </xf>
    <xf numFmtId="164" fontId="2" fillId="12" borderId="15" xfId="0" applyNumberFormat="1" applyFont="1" applyFill="1" applyBorder="1" applyAlignment="1">
      <alignment horizontal="center" vertical="center"/>
    </xf>
    <xf numFmtId="1" fontId="21" fillId="12" borderId="15" xfId="0" applyNumberFormat="1" applyFont="1" applyFill="1" applyBorder="1" applyAlignment="1">
      <alignment horizontal="center"/>
    </xf>
    <xf numFmtId="0" fontId="0" fillId="12" borderId="44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2" borderId="0" xfId="0" applyFill="1"/>
    <xf numFmtId="0" fontId="2" fillId="12" borderId="23" xfId="0" applyFont="1" applyFill="1" applyBorder="1" applyAlignment="1">
      <alignment horizontal="left"/>
    </xf>
    <xf numFmtId="0" fontId="8" fillId="12" borderId="23" xfId="0" applyFont="1" applyFill="1" applyBorder="1" applyAlignment="1">
      <alignment horizontal="left" vertical="center"/>
    </xf>
    <xf numFmtId="0" fontId="32" fillId="12" borderId="21" xfId="0" applyFont="1" applyFill="1" applyBorder="1" applyAlignment="1">
      <alignment horizontal="left" vertical="center"/>
    </xf>
    <xf numFmtId="0" fontId="8" fillId="12" borderId="20" xfId="0" applyFont="1" applyFill="1" applyBorder="1" applyAlignment="1">
      <alignment vertical="center" wrapText="1"/>
    </xf>
    <xf numFmtId="3" fontId="8" fillId="12" borderId="20" xfId="0" applyNumberFormat="1" applyFont="1" applyFill="1" applyBorder="1" applyAlignment="1">
      <alignment horizontal="center" vertical="center"/>
    </xf>
    <xf numFmtId="4" fontId="8" fillId="12" borderId="20" xfId="0" applyNumberFormat="1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 wrapText="1"/>
    </xf>
    <xf numFmtId="3" fontId="8" fillId="12" borderId="21" xfId="0" applyNumberFormat="1" applyFont="1" applyFill="1" applyBorder="1" applyAlignment="1">
      <alignment horizontal="center" vertical="center"/>
    </xf>
    <xf numFmtId="3" fontId="8" fillId="12" borderId="26" xfId="0" applyNumberFormat="1" applyFont="1" applyFill="1" applyBorder="1" applyAlignment="1">
      <alignment horizontal="center" vertical="center"/>
    </xf>
    <xf numFmtId="3" fontId="8" fillId="12" borderId="16" xfId="0" applyNumberFormat="1" applyFont="1" applyFill="1" applyBorder="1" applyAlignment="1">
      <alignment horizontal="center" vertical="center"/>
    </xf>
    <xf numFmtId="3" fontId="8" fillId="12" borderId="33" xfId="0" applyNumberFormat="1" applyFont="1" applyFill="1" applyBorder="1" applyAlignment="1">
      <alignment horizontal="center" vertical="center"/>
    </xf>
    <xf numFmtId="164" fontId="13" fillId="12" borderId="5" xfId="0" applyNumberFormat="1" applyFont="1" applyFill="1" applyBorder="1" applyAlignment="1">
      <alignment horizontal="center" vertical="center"/>
    </xf>
    <xf numFmtId="0" fontId="3" fillId="12" borderId="23" xfId="0" applyFont="1" applyFill="1" applyBorder="1" applyAlignment="1">
      <alignment horizontal="center" vertical="center" wrapText="1"/>
    </xf>
    <xf numFmtId="164" fontId="13" fillId="12" borderId="0" xfId="0" applyNumberFormat="1" applyFont="1" applyFill="1"/>
    <xf numFmtId="164" fontId="2" fillId="12" borderId="26" xfId="0" applyNumberFormat="1" applyFont="1" applyFill="1" applyBorder="1" applyAlignment="1">
      <alignment horizontal="center" vertical="center"/>
    </xf>
    <xf numFmtId="164" fontId="2" fillId="12" borderId="20" xfId="0" applyNumberFormat="1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3" fontId="8" fillId="12" borderId="49" xfId="0" applyNumberFormat="1" applyFont="1" applyFill="1" applyBorder="1" applyAlignment="1">
      <alignment horizontal="center" vertical="center"/>
    </xf>
    <xf numFmtId="0" fontId="3" fillId="12" borderId="21" xfId="0" applyFont="1" applyFill="1" applyBorder="1" applyAlignment="1">
      <alignment horizontal="center" vertical="center" wrapText="1"/>
    </xf>
    <xf numFmtId="0" fontId="3" fillId="12" borderId="23" xfId="0" applyFont="1" applyFill="1" applyBorder="1" applyAlignment="1">
      <alignment horizontal="left" wrapText="1"/>
    </xf>
    <xf numFmtId="3" fontId="8" fillId="12" borderId="20" xfId="0" applyNumberFormat="1" applyFont="1" applyFill="1" applyBorder="1" applyAlignment="1">
      <alignment horizontal="center" vertical="center" wrapText="1"/>
    </xf>
    <xf numFmtId="0" fontId="3" fillId="12" borderId="20" xfId="0" applyFont="1" applyFill="1" applyBorder="1" applyAlignment="1">
      <alignment horizontal="center"/>
    </xf>
    <xf numFmtId="0" fontId="3" fillId="12" borderId="24" xfId="0" applyFont="1" applyFill="1" applyBorder="1" applyAlignment="1">
      <alignment horizontal="center" vertical="center" wrapText="1"/>
    </xf>
    <xf numFmtId="0" fontId="3" fillId="12" borderId="26" xfId="0" applyFont="1" applyFill="1" applyBorder="1" applyAlignment="1">
      <alignment horizontal="left" wrapText="1"/>
    </xf>
    <xf numFmtId="3" fontId="8" fillId="12" borderId="40" xfId="0" applyNumberFormat="1" applyFont="1" applyFill="1" applyBorder="1" applyAlignment="1">
      <alignment horizontal="center" vertical="center"/>
    </xf>
    <xf numFmtId="4" fontId="8" fillId="12" borderId="30" xfId="0" applyNumberFormat="1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 wrapText="1"/>
    </xf>
    <xf numFmtId="3" fontId="8" fillId="12" borderId="39" xfId="0" applyNumberFormat="1" applyFont="1" applyFill="1" applyBorder="1" applyAlignment="1">
      <alignment horizontal="center" vertical="center"/>
    </xf>
    <xf numFmtId="3" fontId="8" fillId="12" borderId="29" xfId="0" applyNumberFormat="1" applyFont="1" applyFill="1" applyBorder="1" applyAlignment="1">
      <alignment horizontal="center" vertical="center"/>
    </xf>
    <xf numFmtId="3" fontId="8" fillId="12" borderId="17" xfId="0" applyNumberFormat="1" applyFont="1" applyFill="1" applyBorder="1" applyAlignment="1">
      <alignment horizontal="center" vertical="center"/>
    </xf>
    <xf numFmtId="3" fontId="8" fillId="12" borderId="38" xfId="0" applyNumberFormat="1" applyFont="1" applyFill="1" applyBorder="1" applyAlignment="1">
      <alignment horizontal="center" vertical="center"/>
    </xf>
    <xf numFmtId="164" fontId="13" fillId="12" borderId="15" xfId="0" applyNumberFormat="1" applyFont="1" applyFill="1" applyBorder="1" applyAlignment="1">
      <alignment horizontal="center" vertical="center"/>
    </xf>
    <xf numFmtId="0" fontId="3" fillId="12" borderId="39" xfId="0" applyFont="1" applyFill="1" applyBorder="1" applyAlignment="1">
      <alignment horizontal="center" vertical="center" wrapText="1"/>
    </xf>
    <xf numFmtId="164" fontId="2" fillId="12" borderId="29" xfId="0" applyNumberFormat="1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left" vertical="center"/>
    </xf>
    <xf numFmtId="0" fontId="0" fillId="12" borderId="39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2" fillId="12" borderId="36" xfId="0" applyFont="1" applyFill="1" applyBorder="1" applyAlignment="1">
      <alignment horizontal="left"/>
    </xf>
    <xf numFmtId="0" fontId="8" fillId="12" borderId="36" xfId="0" applyFont="1" applyFill="1" applyBorder="1" applyAlignment="1">
      <alignment horizontal="left" vertical="center"/>
    </xf>
    <xf numFmtId="0" fontId="32" fillId="12" borderId="39" xfId="0" applyFont="1" applyFill="1" applyBorder="1" applyAlignment="1">
      <alignment horizontal="left" vertical="center"/>
    </xf>
    <xf numFmtId="0" fontId="8" fillId="12" borderId="40" xfId="0" applyFont="1" applyFill="1" applyBorder="1" applyAlignment="1">
      <alignment vertical="center" wrapText="1"/>
    </xf>
  </cellXfs>
  <cellStyles count="3">
    <cellStyle name="Normální" xfId="0" builtinId="0"/>
    <cellStyle name="Normální 2" xfId="1" xr:uid="{00000000-0005-0000-0000-000001000000}"/>
    <cellStyle name="Procenta 2" xfId="2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B1:BA54"/>
  <sheetViews>
    <sheetView showGridLines="0" tabSelected="1" topLeftCell="A20" zoomScale="55" zoomScaleNormal="55" workbookViewId="0">
      <selection activeCell="B37" sqref="B37:I37"/>
    </sheetView>
  </sheetViews>
  <sheetFormatPr defaultRowHeight="12.75" x14ac:dyDescent="0.2"/>
  <cols>
    <col min="1" max="1" width="4" customWidth="1"/>
    <col min="2" max="2" width="9.7109375" style="42" customWidth="1"/>
    <col min="3" max="3" width="6.28515625" style="42" customWidth="1"/>
    <col min="4" max="4" width="10.28515625" style="42" customWidth="1"/>
    <col min="5" max="5" width="2.5703125" customWidth="1"/>
    <col min="6" max="6" width="4.28515625" customWidth="1"/>
    <col min="7" max="7" width="7.28515625" customWidth="1"/>
    <col min="8" max="8" width="10.5703125" customWidth="1"/>
    <col min="9" max="9" width="44.140625" customWidth="1"/>
    <col min="10" max="10" width="15.85546875" customWidth="1"/>
    <col min="11" max="11" width="17.140625" customWidth="1"/>
    <col min="12" max="12" width="23.5703125" customWidth="1"/>
    <col min="13" max="13" width="16.28515625" customWidth="1"/>
    <col min="14" max="14" width="17.85546875" customWidth="1"/>
    <col min="15" max="15" width="13.85546875" customWidth="1"/>
    <col min="16" max="16" width="14.5703125" customWidth="1"/>
    <col min="17" max="17" width="10.28515625" customWidth="1"/>
    <col min="18" max="18" width="56" customWidth="1"/>
    <col min="19" max="19" width="19.85546875" customWidth="1"/>
    <col min="20" max="20" width="25.5703125" customWidth="1"/>
    <col min="21" max="21" width="19.7109375" customWidth="1"/>
    <col min="22" max="22" width="21.7109375" customWidth="1"/>
    <col min="23" max="23" width="20.85546875" customWidth="1"/>
    <col min="24" max="24" width="22.28515625" customWidth="1"/>
    <col min="25" max="25" width="29" customWidth="1"/>
    <col min="26" max="26" width="22.7109375" customWidth="1"/>
    <col min="27" max="27" width="14.140625" hidden="1" customWidth="1"/>
    <col min="28" max="28" width="2.5703125" hidden="1" customWidth="1"/>
    <col min="29" max="29" width="23.85546875" customWidth="1"/>
    <col min="30" max="30" width="12.7109375" customWidth="1"/>
    <col min="32" max="32" width="5.5703125" customWidth="1"/>
    <col min="33" max="33" width="8.85546875" hidden="1" customWidth="1"/>
    <col min="34" max="34" width="8.42578125" hidden="1" customWidth="1"/>
    <col min="35" max="51" width="8.85546875" hidden="1" customWidth="1"/>
    <col min="52" max="52" width="9.140625" hidden="1" customWidth="1"/>
    <col min="53" max="53" width="13.28515625" style="4" customWidth="1"/>
  </cols>
  <sheetData>
    <row r="1" spans="2:53" ht="13.5" customHeight="1" x14ac:dyDescent="0.2"/>
    <row r="2" spans="2:53" ht="66.75" customHeight="1" thickBot="1" x14ac:dyDescent="0.25">
      <c r="I2" s="154" t="s">
        <v>207</v>
      </c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</row>
    <row r="3" spans="2:53" ht="86.25" customHeight="1" thickBot="1" x14ac:dyDescent="0.35">
      <c r="F3" s="155" t="s">
        <v>23</v>
      </c>
      <c r="G3" s="155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7" t="s">
        <v>117</v>
      </c>
      <c r="T3" s="158"/>
      <c r="U3" s="158"/>
      <c r="V3" s="158"/>
      <c r="W3" s="158"/>
      <c r="X3" s="158"/>
      <c r="Y3" s="158"/>
      <c r="Z3" s="159"/>
      <c r="AA3" s="42"/>
    </row>
    <row r="4" spans="2:53" ht="187.15" customHeight="1" thickBot="1" x14ac:dyDescent="0.25">
      <c r="B4" s="82" t="s">
        <v>187</v>
      </c>
      <c r="C4" s="82" t="s">
        <v>186</v>
      </c>
      <c r="D4" s="82" t="s">
        <v>69</v>
      </c>
      <c r="E4" s="28"/>
      <c r="F4" s="26" t="s">
        <v>10</v>
      </c>
      <c r="G4" s="54" t="s">
        <v>118</v>
      </c>
      <c r="H4" s="26" t="s">
        <v>0</v>
      </c>
      <c r="I4" s="8" t="s">
        <v>1</v>
      </c>
      <c r="J4" s="54" t="s">
        <v>71</v>
      </c>
      <c r="K4" s="54" t="s">
        <v>164</v>
      </c>
      <c r="L4" s="54" t="s">
        <v>165</v>
      </c>
      <c r="M4" s="54" t="s">
        <v>166</v>
      </c>
      <c r="N4" s="54" t="s">
        <v>167</v>
      </c>
      <c r="O4" s="54" t="s">
        <v>168</v>
      </c>
      <c r="P4" s="54" t="s">
        <v>169</v>
      </c>
      <c r="Q4" s="124" t="s">
        <v>190</v>
      </c>
      <c r="R4" s="125" t="s">
        <v>105</v>
      </c>
      <c r="S4" s="126" t="s">
        <v>2</v>
      </c>
      <c r="T4" s="127" t="s">
        <v>188</v>
      </c>
      <c r="U4" s="127" t="s">
        <v>70</v>
      </c>
      <c r="V4" s="127" t="s">
        <v>191</v>
      </c>
      <c r="W4" s="127" t="s">
        <v>189</v>
      </c>
      <c r="X4" s="27" t="s">
        <v>22</v>
      </c>
      <c r="Y4" s="35" t="s">
        <v>206</v>
      </c>
      <c r="Z4" s="13" t="s">
        <v>86</v>
      </c>
      <c r="AA4" s="38" t="s">
        <v>110</v>
      </c>
      <c r="AC4" s="94" t="s">
        <v>193</v>
      </c>
      <c r="AD4" s="95" t="s">
        <v>154</v>
      </c>
      <c r="BA4" s="83" t="s">
        <v>192</v>
      </c>
    </row>
    <row r="5" spans="2:53" ht="43.5" customHeight="1" x14ac:dyDescent="0.3">
      <c r="B5" s="89">
        <f t="shared" ref="B5:B37" si="0">IF(U5&gt;$L$43,0,IF(U5&gt;J5,0,$V5/SUMIF($BA$5:$BA$37,0,$V$5:$V$37)))</f>
        <v>3.1158831221584714E-2</v>
      </c>
      <c r="C5" s="44">
        <f t="shared" ref="C5:C37" si="1">U5/$U$38</f>
        <v>2.0287268359274538E-2</v>
      </c>
      <c r="D5" s="90">
        <f t="shared" ref="D5:D37" si="2">S5*X5</f>
        <v>1356020.923076923</v>
      </c>
      <c r="F5" s="100" t="s">
        <v>25</v>
      </c>
      <c r="G5" s="101">
        <v>1624</v>
      </c>
      <c r="H5" s="102" t="s">
        <v>149</v>
      </c>
      <c r="I5" s="103" t="s">
        <v>76</v>
      </c>
      <c r="J5" s="104">
        <v>540000</v>
      </c>
      <c r="K5" s="104">
        <v>2498000</v>
      </c>
      <c r="L5" s="104">
        <v>999287</v>
      </c>
      <c r="M5" s="104">
        <v>151641</v>
      </c>
      <c r="N5" s="104">
        <v>249957</v>
      </c>
      <c r="O5" s="104">
        <v>195</v>
      </c>
      <c r="P5" s="104">
        <v>160</v>
      </c>
      <c r="Q5" s="105">
        <f t="shared" ref="Q5:Q27" si="3">IF(O5=0,0,P5/O5)</f>
        <v>0.82051282051282048</v>
      </c>
      <c r="R5" s="106" t="s">
        <v>174</v>
      </c>
      <c r="S5" s="107">
        <f>Q5*(N5)+M5+L5</f>
        <v>1356020.923076923</v>
      </c>
      <c r="T5" s="104">
        <f t="shared" ref="T5:T38" si="4">$L$44*S5</f>
        <v>187028.83571733485</v>
      </c>
      <c r="U5" s="108">
        <f t="shared" ref="U5:U37" si="5">$L$44*D5</f>
        <v>187028.83571733485</v>
      </c>
      <c r="V5" s="113">
        <f t="shared" ref="V5:V9" si="6">IF(U5&gt;J5,J5,IF(U5&gt;$L$43,$L$43,C5*$T$38))</f>
        <v>190700.32257718066</v>
      </c>
      <c r="W5" s="122">
        <f>IF(U5&gt;$L$43,0,IF(U5&gt;J5,0,($K$43-$V$38)*B5))+V5</f>
        <v>210851.81087646374</v>
      </c>
      <c r="X5" s="78">
        <v>1</v>
      </c>
      <c r="Y5" s="128">
        <f>W5</f>
        <v>210851.81087646374</v>
      </c>
      <c r="Z5" s="43"/>
      <c r="AA5" s="44" t="s">
        <v>106</v>
      </c>
      <c r="AB5" s="45">
        <v>196184</v>
      </c>
      <c r="AC5" s="55">
        <v>293590</v>
      </c>
      <c r="AD5" s="57" t="s">
        <v>153</v>
      </c>
      <c r="BA5" s="70">
        <f t="shared" ref="BA5:BA37" si="7">IF(U5&gt;$L$43,1,IF(U5&gt;J5,1,0))</f>
        <v>0</v>
      </c>
    </row>
    <row r="6" spans="2:53" ht="57" customHeight="1" x14ac:dyDescent="0.3">
      <c r="B6" s="202">
        <f t="shared" si="0"/>
        <v>4.0901470125328812E-2</v>
      </c>
      <c r="C6" s="203">
        <f t="shared" si="1"/>
        <v>2.6630623428088713E-2</v>
      </c>
      <c r="D6" s="204">
        <f t="shared" si="2"/>
        <v>1780017</v>
      </c>
      <c r="E6" s="205"/>
      <c r="F6" s="206" t="s">
        <v>26</v>
      </c>
      <c r="G6" s="207">
        <v>1624</v>
      </c>
      <c r="H6" s="208" t="s">
        <v>149</v>
      </c>
      <c r="I6" s="209" t="s">
        <v>103</v>
      </c>
      <c r="J6" s="210">
        <v>800000</v>
      </c>
      <c r="K6" s="210">
        <v>2355000</v>
      </c>
      <c r="L6" s="210">
        <v>1584215</v>
      </c>
      <c r="M6" s="210">
        <v>195802</v>
      </c>
      <c r="N6" s="210">
        <v>0</v>
      </c>
      <c r="O6" s="210">
        <v>0</v>
      </c>
      <c r="P6" s="210">
        <v>0</v>
      </c>
      <c r="Q6" s="211">
        <f t="shared" si="3"/>
        <v>0</v>
      </c>
      <c r="R6" s="212" t="s">
        <v>150</v>
      </c>
      <c r="S6" s="213">
        <f t="shared" ref="S6:S37" si="8">Q6*(N6)+M6+L6</f>
        <v>1780017</v>
      </c>
      <c r="T6" s="210">
        <f t="shared" si="4"/>
        <v>245508.38515946557</v>
      </c>
      <c r="U6" s="214">
        <f t="shared" si="5"/>
        <v>245508.38515946557</v>
      </c>
      <c r="V6" s="210">
        <f t="shared" si="6"/>
        <v>250327.86022403391</v>
      </c>
      <c r="W6" s="215">
        <f t="shared" ref="W6:W37" si="9">IF(U6&gt;$L$43,0,IF(U6&gt;J6,0,($K$43-$V$38)*B6))+V6</f>
        <v>276780.24833810003</v>
      </c>
      <c r="X6" s="216">
        <v>1</v>
      </c>
      <c r="Y6" s="217">
        <f>W6</f>
        <v>276780.24833810003</v>
      </c>
      <c r="Z6" s="218"/>
      <c r="AA6" s="203" t="s">
        <v>106</v>
      </c>
      <c r="AB6" s="219">
        <v>333508</v>
      </c>
      <c r="AC6" s="220">
        <v>270657</v>
      </c>
      <c r="AD6" s="221" t="s">
        <v>153</v>
      </c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  <c r="AU6" s="205"/>
      <c r="AV6" s="205"/>
      <c r="AW6" s="205"/>
      <c r="AX6" s="205"/>
      <c r="AY6" s="205"/>
      <c r="AZ6" s="205"/>
      <c r="BA6" s="222">
        <f t="shared" si="7"/>
        <v>0</v>
      </c>
    </row>
    <row r="7" spans="2:53" ht="75.75" customHeight="1" x14ac:dyDescent="0.3">
      <c r="B7" s="202">
        <f t="shared" si="0"/>
        <v>0</v>
      </c>
      <c r="C7" s="203">
        <f t="shared" si="1"/>
        <v>0.10840555404051487</v>
      </c>
      <c r="D7" s="204">
        <f t="shared" si="2"/>
        <v>7245933.5999999996</v>
      </c>
      <c r="E7" s="205"/>
      <c r="F7" s="206" t="s">
        <v>27</v>
      </c>
      <c r="G7" s="207">
        <v>1580</v>
      </c>
      <c r="H7" s="208" t="s">
        <v>127</v>
      </c>
      <c r="I7" s="209" t="s">
        <v>81</v>
      </c>
      <c r="J7" s="210">
        <v>800000</v>
      </c>
      <c r="K7" s="210">
        <v>19838786</v>
      </c>
      <c r="L7" s="210">
        <v>5963348</v>
      </c>
      <c r="M7" s="210">
        <v>256354</v>
      </c>
      <c r="N7" s="210">
        <v>2565579</v>
      </c>
      <c r="O7" s="210">
        <v>1225</v>
      </c>
      <c r="P7" s="210">
        <v>490</v>
      </c>
      <c r="Q7" s="211">
        <f t="shared" si="3"/>
        <v>0.4</v>
      </c>
      <c r="R7" s="212" t="s">
        <v>128</v>
      </c>
      <c r="S7" s="213">
        <f t="shared" si="8"/>
        <v>7245933.5999999996</v>
      </c>
      <c r="T7" s="210">
        <f t="shared" si="4"/>
        <v>999393.52102182887</v>
      </c>
      <c r="U7" s="214">
        <f t="shared" si="5"/>
        <v>999393.52102182887</v>
      </c>
      <c r="V7" s="210">
        <f t="shared" si="6"/>
        <v>800000</v>
      </c>
      <c r="W7" s="223">
        <f t="shared" si="9"/>
        <v>800000</v>
      </c>
      <c r="X7" s="216">
        <v>1</v>
      </c>
      <c r="Y7" s="217">
        <f>W7</f>
        <v>800000</v>
      </c>
      <c r="Z7" s="224"/>
      <c r="AA7" s="203" t="s">
        <v>106</v>
      </c>
      <c r="AB7" s="219">
        <v>750000</v>
      </c>
      <c r="AC7" s="220">
        <v>900000</v>
      </c>
      <c r="AD7" s="221" t="s">
        <v>153</v>
      </c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  <c r="AU7" s="205"/>
      <c r="AV7" s="205"/>
      <c r="AW7" s="205"/>
      <c r="AX7" s="205"/>
      <c r="AY7" s="205"/>
      <c r="AZ7" s="205"/>
      <c r="BA7" s="222">
        <f t="shared" si="7"/>
        <v>1</v>
      </c>
    </row>
    <row r="8" spans="2:53" ht="63" customHeight="1" x14ac:dyDescent="0.3">
      <c r="B8" s="89">
        <f t="shared" si="0"/>
        <v>1.7063976322434803E-2</v>
      </c>
      <c r="C8" s="44">
        <f t="shared" si="1"/>
        <v>1.1110219907405594E-2</v>
      </c>
      <c r="D8" s="90">
        <f t="shared" si="2"/>
        <v>742618</v>
      </c>
      <c r="F8" s="109" t="s">
        <v>28</v>
      </c>
      <c r="G8" s="110">
        <v>1596</v>
      </c>
      <c r="H8" s="111" t="s">
        <v>132</v>
      </c>
      <c r="I8" s="112" t="s">
        <v>78</v>
      </c>
      <c r="J8" s="113">
        <v>450000</v>
      </c>
      <c r="K8" s="113">
        <v>895063</v>
      </c>
      <c r="L8" s="113">
        <v>659463</v>
      </c>
      <c r="M8" s="113">
        <v>83155</v>
      </c>
      <c r="N8" s="113">
        <v>0</v>
      </c>
      <c r="O8" s="113">
        <v>0</v>
      </c>
      <c r="P8" s="113">
        <v>0</v>
      </c>
      <c r="Q8" s="105">
        <f t="shared" si="3"/>
        <v>0</v>
      </c>
      <c r="R8" s="114" t="s">
        <v>175</v>
      </c>
      <c r="S8" s="115">
        <f t="shared" si="8"/>
        <v>742618</v>
      </c>
      <c r="T8" s="113">
        <f t="shared" si="4"/>
        <v>102425.39592057379</v>
      </c>
      <c r="U8" s="116">
        <f t="shared" si="5"/>
        <v>102425.39592057379</v>
      </c>
      <c r="V8" s="113">
        <f t="shared" si="6"/>
        <v>104436.06712961259</v>
      </c>
      <c r="W8" s="123">
        <f t="shared" si="9"/>
        <v>115471.92777391631</v>
      </c>
      <c r="X8" s="75">
        <v>1</v>
      </c>
      <c r="Y8" s="129">
        <f>W8</f>
        <v>115471.92777391631</v>
      </c>
      <c r="Z8" s="77"/>
      <c r="AA8" s="44" t="s">
        <v>106</v>
      </c>
      <c r="AB8" s="45">
        <v>134340</v>
      </c>
      <c r="AC8" s="56">
        <v>111414</v>
      </c>
      <c r="AD8" s="57" t="s">
        <v>153</v>
      </c>
      <c r="BA8" s="70">
        <f t="shared" si="7"/>
        <v>0</v>
      </c>
    </row>
    <row r="9" spans="2:53" ht="43.5" customHeight="1" x14ac:dyDescent="0.3">
      <c r="B9" s="202">
        <f t="shared" si="0"/>
        <v>3.7080987606421451E-2</v>
      </c>
      <c r="C9" s="203">
        <f t="shared" si="1"/>
        <v>2.4143137502451711E-2</v>
      </c>
      <c r="D9" s="204">
        <f t="shared" si="2"/>
        <v>1613751</v>
      </c>
      <c r="E9" s="205"/>
      <c r="F9" s="206" t="s">
        <v>29</v>
      </c>
      <c r="G9" s="207">
        <v>1649</v>
      </c>
      <c r="H9" s="208" t="s">
        <v>158</v>
      </c>
      <c r="I9" s="209" t="s">
        <v>87</v>
      </c>
      <c r="J9" s="210">
        <v>270000</v>
      </c>
      <c r="K9" s="210">
        <v>2076081</v>
      </c>
      <c r="L9" s="210">
        <v>1421488</v>
      </c>
      <c r="M9" s="210">
        <v>72455</v>
      </c>
      <c r="N9" s="210">
        <v>207360</v>
      </c>
      <c r="O9" s="210">
        <v>225</v>
      </c>
      <c r="P9" s="210">
        <v>130</v>
      </c>
      <c r="Q9" s="211">
        <f t="shared" si="3"/>
        <v>0.57777777777777772</v>
      </c>
      <c r="R9" s="212" t="s">
        <v>159</v>
      </c>
      <c r="S9" s="213">
        <f t="shared" si="8"/>
        <v>1613751</v>
      </c>
      <c r="T9" s="210">
        <f t="shared" si="4"/>
        <v>222576.19003609108</v>
      </c>
      <c r="U9" s="214">
        <f t="shared" si="5"/>
        <v>222576.19003609108</v>
      </c>
      <c r="V9" s="210">
        <f t="shared" si="6"/>
        <v>226945.49252304609</v>
      </c>
      <c r="W9" s="215">
        <f t="shared" si="9"/>
        <v>250927.04313265393</v>
      </c>
      <c r="X9" s="216">
        <v>1</v>
      </c>
      <c r="Y9" s="217">
        <f t="shared" ref="Y9:Y15" si="10">W9</f>
        <v>250927.04313265393</v>
      </c>
      <c r="Z9" s="224"/>
      <c r="AA9" s="203" t="s">
        <v>106</v>
      </c>
      <c r="AB9" s="219">
        <v>256065</v>
      </c>
      <c r="AC9" s="220">
        <v>202426</v>
      </c>
      <c r="AD9" s="221" t="s">
        <v>153</v>
      </c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  <c r="AU9" s="205"/>
      <c r="AV9" s="205"/>
      <c r="AW9" s="205"/>
      <c r="AX9" s="205"/>
      <c r="AY9" s="205"/>
      <c r="AZ9" s="205"/>
      <c r="BA9" s="222">
        <f t="shared" si="7"/>
        <v>0</v>
      </c>
    </row>
    <row r="10" spans="2:53" ht="43.5" customHeight="1" x14ac:dyDescent="0.3">
      <c r="B10" s="202">
        <f t="shared" si="0"/>
        <v>0</v>
      </c>
      <c r="C10" s="203">
        <f t="shared" si="1"/>
        <v>9.1687012006543347E-2</v>
      </c>
      <c r="D10" s="204">
        <f t="shared" si="2"/>
        <v>6128449.846153846</v>
      </c>
      <c r="E10" s="205"/>
      <c r="F10" s="206" t="s">
        <v>30</v>
      </c>
      <c r="G10" s="207">
        <v>1673</v>
      </c>
      <c r="H10" s="208" t="s">
        <v>197</v>
      </c>
      <c r="I10" s="209" t="s">
        <v>75</v>
      </c>
      <c r="J10" s="210">
        <v>700000</v>
      </c>
      <c r="K10" s="210">
        <v>8323815</v>
      </c>
      <c r="L10" s="210">
        <v>4517614</v>
      </c>
      <c r="M10" s="210">
        <v>591547</v>
      </c>
      <c r="N10" s="210">
        <v>1135779</v>
      </c>
      <c r="O10" s="210">
        <v>390</v>
      </c>
      <c r="P10" s="210">
        <v>350</v>
      </c>
      <c r="Q10" s="211">
        <f t="shared" si="3"/>
        <v>0.89743589743589747</v>
      </c>
      <c r="R10" s="212" t="s">
        <v>198</v>
      </c>
      <c r="S10" s="213">
        <f t="shared" si="8"/>
        <v>6128449.846153846</v>
      </c>
      <c r="T10" s="210">
        <f t="shared" si="4"/>
        <v>845264.86278502166</v>
      </c>
      <c r="U10" s="214">
        <f t="shared" si="5"/>
        <v>845264.86278502166</v>
      </c>
      <c r="V10" s="210">
        <f>IF(U10&gt;J10,J10,IF(U10&gt;$L$43,$L$43,C10*$T$38))</f>
        <v>700000</v>
      </c>
      <c r="W10" s="215">
        <f t="shared" si="9"/>
        <v>700000</v>
      </c>
      <c r="X10" s="216">
        <v>1</v>
      </c>
      <c r="Y10" s="217">
        <f t="shared" si="10"/>
        <v>700000</v>
      </c>
      <c r="Z10" s="218"/>
      <c r="AA10" s="203" t="s">
        <v>106</v>
      </c>
      <c r="AB10" s="219">
        <v>452857</v>
      </c>
      <c r="AC10" s="220">
        <v>635634</v>
      </c>
      <c r="AD10" s="221" t="s">
        <v>153</v>
      </c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  <c r="AU10" s="205"/>
      <c r="AV10" s="205"/>
      <c r="AW10" s="205"/>
      <c r="AX10" s="205"/>
      <c r="AY10" s="205"/>
      <c r="AZ10" s="205"/>
      <c r="BA10" s="222">
        <f t="shared" si="7"/>
        <v>1</v>
      </c>
    </row>
    <row r="11" spans="2:53" ht="43.5" customHeight="1" x14ac:dyDescent="0.3">
      <c r="B11" s="89">
        <f t="shared" si="0"/>
        <v>2.6844067817944788E-2</v>
      </c>
      <c r="C11" s="44">
        <f t="shared" si="1"/>
        <v>1.747796006224888E-2</v>
      </c>
      <c r="D11" s="90">
        <f t="shared" si="2"/>
        <v>1168244</v>
      </c>
      <c r="F11" s="109" t="s">
        <v>31</v>
      </c>
      <c r="G11" s="110">
        <v>1616</v>
      </c>
      <c r="H11" s="111" t="s">
        <v>145</v>
      </c>
      <c r="I11" s="112" t="s">
        <v>88</v>
      </c>
      <c r="J11" s="113">
        <v>450000</v>
      </c>
      <c r="K11" s="113">
        <v>1347616</v>
      </c>
      <c r="L11" s="113">
        <v>506013</v>
      </c>
      <c r="M11" s="113">
        <v>662231</v>
      </c>
      <c r="N11" s="113">
        <v>0</v>
      </c>
      <c r="O11" s="113">
        <v>0</v>
      </c>
      <c r="P11" s="113">
        <v>0</v>
      </c>
      <c r="Q11" s="105">
        <f t="shared" si="3"/>
        <v>0</v>
      </c>
      <c r="R11" s="114" t="s">
        <v>176</v>
      </c>
      <c r="S11" s="115">
        <f t="shared" si="8"/>
        <v>1168244</v>
      </c>
      <c r="T11" s="113">
        <f t="shared" si="4"/>
        <v>161129.75208227488</v>
      </c>
      <c r="U11" s="116">
        <f t="shared" si="5"/>
        <v>161129.75208227488</v>
      </c>
      <c r="V11" s="113">
        <f t="shared" ref="V11:V37" si="11">IF(U11&gt;J11,J11,IF(U11&gt;$L$43,$L$43,C11*$T$38))</f>
        <v>164292.82458513949</v>
      </c>
      <c r="W11" s="123">
        <f t="shared" si="9"/>
        <v>181653.80692403234</v>
      </c>
      <c r="X11" s="75">
        <v>1</v>
      </c>
      <c r="Y11" s="129">
        <f t="shared" si="10"/>
        <v>181653.80692403234</v>
      </c>
      <c r="Z11" s="46"/>
      <c r="AA11" s="44" t="s">
        <v>106</v>
      </c>
      <c r="AB11" s="45">
        <v>219621</v>
      </c>
      <c r="AC11" s="56">
        <v>165840</v>
      </c>
      <c r="AD11" s="57" t="s">
        <v>153</v>
      </c>
      <c r="BA11" s="70">
        <f t="shared" si="7"/>
        <v>0</v>
      </c>
    </row>
    <row r="12" spans="2:53" ht="57" customHeight="1" x14ac:dyDescent="0.3">
      <c r="B12" s="202">
        <f t="shared" si="0"/>
        <v>8.1843628154855977E-2</v>
      </c>
      <c r="C12" s="203">
        <f t="shared" si="1"/>
        <v>5.3287738428521025E-2</v>
      </c>
      <c r="D12" s="204">
        <f t="shared" si="2"/>
        <v>3561804.7226890754</v>
      </c>
      <c r="E12" s="205"/>
      <c r="F12" s="206" t="s">
        <v>32</v>
      </c>
      <c r="G12" s="207">
        <v>1605</v>
      </c>
      <c r="H12" s="208" t="s">
        <v>133</v>
      </c>
      <c r="I12" s="209" t="s">
        <v>120</v>
      </c>
      <c r="J12" s="210">
        <v>900000</v>
      </c>
      <c r="K12" s="210">
        <v>11942000</v>
      </c>
      <c r="L12" s="210">
        <v>2751946</v>
      </c>
      <c r="M12" s="210">
        <v>325532</v>
      </c>
      <c r="N12" s="210">
        <v>900545</v>
      </c>
      <c r="O12" s="210">
        <v>1190</v>
      </c>
      <c r="P12" s="210">
        <v>640</v>
      </c>
      <c r="Q12" s="211">
        <f t="shared" si="3"/>
        <v>0.53781512605042014</v>
      </c>
      <c r="R12" s="212" t="s">
        <v>177</v>
      </c>
      <c r="S12" s="213">
        <f t="shared" si="8"/>
        <v>3561804.7226890754</v>
      </c>
      <c r="T12" s="210">
        <f t="shared" si="4"/>
        <v>491260.99678865593</v>
      </c>
      <c r="U12" s="214">
        <f t="shared" si="5"/>
        <v>491260.99678865593</v>
      </c>
      <c r="V12" s="210">
        <f t="shared" si="11"/>
        <v>500904.74122809764</v>
      </c>
      <c r="W12" s="215">
        <f t="shared" si="9"/>
        <v>553835.83172391029</v>
      </c>
      <c r="X12" s="216">
        <v>1</v>
      </c>
      <c r="Y12" s="217">
        <f t="shared" si="10"/>
        <v>553835.83172391029</v>
      </c>
      <c r="Z12" s="218"/>
      <c r="AA12" s="203" t="s">
        <v>106</v>
      </c>
      <c r="AB12" s="219">
        <v>653437</v>
      </c>
      <c r="AC12" s="220">
        <v>564044</v>
      </c>
      <c r="AD12" s="221" t="s">
        <v>153</v>
      </c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  <c r="AU12" s="205"/>
      <c r="AV12" s="205"/>
      <c r="AW12" s="205"/>
      <c r="AX12" s="205"/>
      <c r="AY12" s="205"/>
      <c r="AZ12" s="205"/>
      <c r="BA12" s="222">
        <f t="shared" si="7"/>
        <v>0</v>
      </c>
    </row>
    <row r="13" spans="2:53" ht="42" customHeight="1" x14ac:dyDescent="0.3">
      <c r="B13" s="202">
        <f t="shared" si="0"/>
        <v>0</v>
      </c>
      <c r="C13" s="203">
        <f t="shared" si="1"/>
        <v>9.6508622163101881E-2</v>
      </c>
      <c r="D13" s="204">
        <f t="shared" si="2"/>
        <v>6450731</v>
      </c>
      <c r="E13" s="205"/>
      <c r="F13" s="206" t="s">
        <v>33</v>
      </c>
      <c r="G13" s="207">
        <v>1565</v>
      </c>
      <c r="H13" s="208" t="s">
        <v>119</v>
      </c>
      <c r="I13" s="209" t="s">
        <v>115</v>
      </c>
      <c r="J13" s="210">
        <v>800000</v>
      </c>
      <c r="K13" s="210">
        <v>7480741</v>
      </c>
      <c r="L13" s="210">
        <v>2759256</v>
      </c>
      <c r="M13" s="210">
        <v>3691475</v>
      </c>
      <c r="N13" s="210">
        <v>0</v>
      </c>
      <c r="O13" s="210">
        <v>0</v>
      </c>
      <c r="P13" s="210">
        <v>0</v>
      </c>
      <c r="Q13" s="211">
        <f t="shared" si="3"/>
        <v>0</v>
      </c>
      <c r="R13" s="212" t="s">
        <v>178</v>
      </c>
      <c r="S13" s="213">
        <f t="shared" si="8"/>
        <v>6450731</v>
      </c>
      <c r="T13" s="210">
        <f t="shared" si="4"/>
        <v>889715.40772256919</v>
      </c>
      <c r="U13" s="214">
        <f t="shared" si="5"/>
        <v>889715.40772256919</v>
      </c>
      <c r="V13" s="210">
        <f t="shared" si="11"/>
        <v>800000</v>
      </c>
      <c r="W13" s="215">
        <f t="shared" si="9"/>
        <v>800000</v>
      </c>
      <c r="X13" s="216">
        <v>1</v>
      </c>
      <c r="Y13" s="217">
        <f t="shared" si="10"/>
        <v>800000</v>
      </c>
      <c r="Z13" s="225"/>
      <c r="AA13" s="203" t="s">
        <v>106</v>
      </c>
      <c r="AB13" s="219">
        <v>731614</v>
      </c>
      <c r="AC13" s="220">
        <v>687063</v>
      </c>
      <c r="AD13" s="221" t="s">
        <v>153</v>
      </c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  <c r="AU13" s="205"/>
      <c r="AV13" s="205"/>
      <c r="AW13" s="205"/>
      <c r="AX13" s="205"/>
      <c r="AY13" s="205"/>
      <c r="AZ13" s="205"/>
      <c r="BA13" s="222">
        <f t="shared" si="7"/>
        <v>1</v>
      </c>
    </row>
    <row r="14" spans="2:53" ht="43.9" customHeight="1" x14ac:dyDescent="0.3">
      <c r="B14" s="89">
        <f t="shared" si="0"/>
        <v>3.015025520816951E-2</v>
      </c>
      <c r="C14" s="44">
        <f t="shared" si="1"/>
        <v>1.963059250069139E-2</v>
      </c>
      <c r="D14" s="90">
        <f t="shared" si="2"/>
        <v>1312128.0643564356</v>
      </c>
      <c r="F14" s="109" t="s">
        <v>34</v>
      </c>
      <c r="G14" s="110">
        <v>1609</v>
      </c>
      <c r="H14" s="117" t="s">
        <v>138</v>
      </c>
      <c r="I14" s="112" t="s">
        <v>113</v>
      </c>
      <c r="J14" s="113">
        <v>800000</v>
      </c>
      <c r="K14" s="113">
        <v>9991000</v>
      </c>
      <c r="L14" s="113">
        <v>1420994</v>
      </c>
      <c r="M14" s="118">
        <v>878878</v>
      </c>
      <c r="N14" s="113">
        <v>885481</v>
      </c>
      <c r="O14" s="113">
        <v>202</v>
      </c>
      <c r="P14" s="113">
        <v>74</v>
      </c>
      <c r="Q14" s="105">
        <f t="shared" si="3"/>
        <v>0.36633663366336633</v>
      </c>
      <c r="R14" s="114" t="s">
        <v>179</v>
      </c>
      <c r="S14" s="115">
        <f t="shared" si="8"/>
        <v>2624256.1287128711</v>
      </c>
      <c r="T14" s="113">
        <f t="shared" si="4"/>
        <v>361949.84902117652</v>
      </c>
      <c r="U14" s="116">
        <f t="shared" si="5"/>
        <v>180974.92451058826</v>
      </c>
      <c r="V14" s="113">
        <f t="shared" si="11"/>
        <v>184527.56950649907</v>
      </c>
      <c r="W14" s="123">
        <f t="shared" si="9"/>
        <v>204026.77699368304</v>
      </c>
      <c r="X14" s="79">
        <v>0.5</v>
      </c>
      <c r="Y14" s="129">
        <f t="shared" si="10"/>
        <v>204026.77699368304</v>
      </c>
      <c r="Z14" s="46" t="s">
        <v>116</v>
      </c>
      <c r="AA14" s="44" t="s">
        <v>106</v>
      </c>
      <c r="AB14" s="45">
        <v>395191</v>
      </c>
      <c r="AC14" s="56">
        <v>161889</v>
      </c>
      <c r="AD14" s="57" t="s">
        <v>153</v>
      </c>
      <c r="BA14" s="70">
        <f t="shared" si="7"/>
        <v>0</v>
      </c>
    </row>
    <row r="15" spans="2:53" ht="80.25" customHeight="1" x14ac:dyDescent="0.3">
      <c r="B15" s="202">
        <f t="shared" si="0"/>
        <v>0.11200571227409663</v>
      </c>
      <c r="C15" s="203">
        <f t="shared" si="1"/>
        <v>7.292603263957477E-2</v>
      </c>
      <c r="D15" s="204">
        <f t="shared" si="2"/>
        <v>4874447.576923077</v>
      </c>
      <c r="E15" s="205"/>
      <c r="F15" s="206" t="s">
        <v>35</v>
      </c>
      <c r="G15" s="207">
        <v>1600</v>
      </c>
      <c r="H15" s="240" t="s">
        <v>131</v>
      </c>
      <c r="I15" s="209" t="s">
        <v>89</v>
      </c>
      <c r="J15" s="210">
        <v>800000</v>
      </c>
      <c r="K15" s="210">
        <v>6578769</v>
      </c>
      <c r="L15" s="226">
        <v>3860341</v>
      </c>
      <c r="M15" s="210">
        <v>424739</v>
      </c>
      <c r="N15" s="210">
        <v>806503</v>
      </c>
      <c r="O15" s="210">
        <v>520</v>
      </c>
      <c r="P15" s="210">
        <v>380</v>
      </c>
      <c r="Q15" s="211">
        <f t="shared" si="3"/>
        <v>0.73076923076923073</v>
      </c>
      <c r="R15" s="212" t="s">
        <v>185</v>
      </c>
      <c r="S15" s="213">
        <f t="shared" si="8"/>
        <v>4874447.576923077</v>
      </c>
      <c r="T15" s="210">
        <f t="shared" si="4"/>
        <v>672306.92356019886</v>
      </c>
      <c r="U15" s="214">
        <f t="shared" si="5"/>
        <v>672306.92356019886</v>
      </c>
      <c r="V15" s="210">
        <f t="shared" si="11"/>
        <v>685504.70681200281</v>
      </c>
      <c r="W15" s="215">
        <f t="shared" si="9"/>
        <v>757942.65495881171</v>
      </c>
      <c r="X15" s="216">
        <v>1</v>
      </c>
      <c r="Y15" s="217">
        <f t="shared" si="10"/>
        <v>757942.65495881171</v>
      </c>
      <c r="Z15" s="218"/>
      <c r="AA15" s="203" t="s">
        <v>106</v>
      </c>
      <c r="AB15" s="219">
        <v>571173</v>
      </c>
      <c r="AC15" s="220">
        <v>705721</v>
      </c>
      <c r="AD15" s="221" t="s">
        <v>153</v>
      </c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  <c r="AU15" s="205"/>
      <c r="AV15" s="205"/>
      <c r="AW15" s="205"/>
      <c r="AX15" s="205"/>
      <c r="AY15" s="205"/>
      <c r="AZ15" s="205"/>
      <c r="BA15" s="222">
        <f t="shared" si="7"/>
        <v>0</v>
      </c>
    </row>
    <row r="16" spans="2:53" ht="64.5" customHeight="1" x14ac:dyDescent="0.3">
      <c r="B16" s="89">
        <f t="shared" si="0"/>
        <v>1.1056278900451331E-2</v>
      </c>
      <c r="C16" s="44">
        <f t="shared" si="1"/>
        <v>7.1986556720734776E-3</v>
      </c>
      <c r="D16" s="90">
        <f t="shared" si="2"/>
        <v>481165.20846905536</v>
      </c>
      <c r="F16" s="109" t="s">
        <v>36</v>
      </c>
      <c r="G16" s="110">
        <v>1560</v>
      </c>
      <c r="H16" s="119" t="s">
        <v>139</v>
      </c>
      <c r="I16" s="112" t="s">
        <v>140</v>
      </c>
      <c r="J16" s="113">
        <v>500000</v>
      </c>
      <c r="K16" s="113">
        <v>3853000</v>
      </c>
      <c r="L16" s="113">
        <v>370573</v>
      </c>
      <c r="M16" s="113">
        <v>0</v>
      </c>
      <c r="N16" s="113">
        <v>292688</v>
      </c>
      <c r="O16" s="113">
        <v>614</v>
      </c>
      <c r="P16" s="113">
        <v>232</v>
      </c>
      <c r="Q16" s="105">
        <f t="shared" si="3"/>
        <v>0.37785016286644951</v>
      </c>
      <c r="R16" s="114" t="s">
        <v>173</v>
      </c>
      <c r="S16" s="115">
        <f t="shared" si="8"/>
        <v>481165.20846905536</v>
      </c>
      <c r="T16" s="113">
        <f t="shared" si="4"/>
        <v>66364.587150659456</v>
      </c>
      <c r="U16" s="116">
        <f t="shared" si="5"/>
        <v>66364.587150659456</v>
      </c>
      <c r="V16" s="113">
        <f t="shared" si="11"/>
        <v>67667.363317490686</v>
      </c>
      <c r="W16" s="123">
        <f t="shared" si="9"/>
        <v>74817.839319354141</v>
      </c>
      <c r="X16" s="75">
        <v>1</v>
      </c>
      <c r="Y16" s="129">
        <f>W16</f>
        <v>74817.839319354141</v>
      </c>
      <c r="Z16" s="46"/>
      <c r="AA16" s="48" t="s">
        <v>106</v>
      </c>
      <c r="AB16" s="45">
        <v>603885</v>
      </c>
      <c r="AC16" s="56" t="s">
        <v>163</v>
      </c>
      <c r="AD16" s="57" t="s">
        <v>153</v>
      </c>
      <c r="BA16" s="70">
        <f t="shared" si="7"/>
        <v>0</v>
      </c>
    </row>
    <row r="17" spans="2:53" ht="42" customHeight="1" x14ac:dyDescent="0.3">
      <c r="B17" s="89">
        <f t="shared" si="0"/>
        <v>2.1751791508024931E-2</v>
      </c>
      <c r="C17" s="44">
        <f t="shared" si="1"/>
        <v>1.4162419266631509E-2</v>
      </c>
      <c r="D17" s="90">
        <f t="shared" si="2"/>
        <v>946630</v>
      </c>
      <c r="F17" s="109" t="s">
        <v>37</v>
      </c>
      <c r="G17" s="110">
        <v>1613</v>
      </c>
      <c r="H17" s="117" t="s">
        <v>146</v>
      </c>
      <c r="I17" s="112" t="s">
        <v>82</v>
      </c>
      <c r="J17" s="113">
        <v>540000</v>
      </c>
      <c r="K17" s="113">
        <v>1119582</v>
      </c>
      <c r="L17" s="113">
        <v>690070</v>
      </c>
      <c r="M17" s="113">
        <v>256560</v>
      </c>
      <c r="N17" s="113">
        <v>0</v>
      </c>
      <c r="O17" s="113">
        <v>0</v>
      </c>
      <c r="P17" s="113">
        <v>0</v>
      </c>
      <c r="Q17" s="105">
        <f t="shared" si="3"/>
        <v>0</v>
      </c>
      <c r="R17" s="114" t="s">
        <v>180</v>
      </c>
      <c r="S17" s="115">
        <f t="shared" si="8"/>
        <v>946630</v>
      </c>
      <c r="T17" s="113">
        <f t="shared" si="4"/>
        <v>130563.69834867021</v>
      </c>
      <c r="U17" s="116">
        <f t="shared" si="5"/>
        <v>130563.69834867021</v>
      </c>
      <c r="V17" s="113">
        <f t="shared" si="11"/>
        <v>133126.74110633618</v>
      </c>
      <c r="W17" s="123">
        <f t="shared" si="9"/>
        <v>147194.37313480469</v>
      </c>
      <c r="X17" s="75">
        <v>1</v>
      </c>
      <c r="Y17" s="129">
        <f>W17</f>
        <v>147194.37313480469</v>
      </c>
      <c r="Z17" s="47"/>
      <c r="AA17" s="44" t="s">
        <v>106</v>
      </c>
      <c r="AB17" s="45">
        <v>207495</v>
      </c>
      <c r="AC17" s="56">
        <v>150853</v>
      </c>
      <c r="AD17" s="57" t="s">
        <v>143</v>
      </c>
      <c r="BA17" s="70">
        <f t="shared" si="7"/>
        <v>0</v>
      </c>
    </row>
    <row r="18" spans="2:53" ht="42" customHeight="1" x14ac:dyDescent="0.3">
      <c r="B18" s="202">
        <f t="shared" si="0"/>
        <v>4.4104231453158088E-2</v>
      </c>
      <c r="C18" s="203">
        <f t="shared" si="1"/>
        <v>2.871591597601229E-2</v>
      </c>
      <c r="D18" s="204">
        <f t="shared" si="2"/>
        <v>1919400</v>
      </c>
      <c r="E18" s="205"/>
      <c r="F18" s="206" t="s">
        <v>38</v>
      </c>
      <c r="G18" s="207">
        <v>1692</v>
      </c>
      <c r="H18" s="240" t="s">
        <v>202</v>
      </c>
      <c r="I18" s="209" t="s">
        <v>77</v>
      </c>
      <c r="J18" s="210">
        <v>800000</v>
      </c>
      <c r="K18" s="210">
        <v>3520844</v>
      </c>
      <c r="L18" s="210">
        <v>1269664</v>
      </c>
      <c r="M18" s="210">
        <v>649736</v>
      </c>
      <c r="N18" s="210">
        <v>0</v>
      </c>
      <c r="O18" s="210">
        <v>0</v>
      </c>
      <c r="P18" s="210">
        <v>0</v>
      </c>
      <c r="Q18" s="211">
        <f t="shared" si="3"/>
        <v>0</v>
      </c>
      <c r="R18" s="212" t="s">
        <v>203</v>
      </c>
      <c r="S18" s="213">
        <f t="shared" si="8"/>
        <v>1919400</v>
      </c>
      <c r="T18" s="210">
        <f t="shared" si="4"/>
        <v>264732.74944850424</v>
      </c>
      <c r="U18" s="214">
        <f t="shared" si="5"/>
        <v>264732.74944850424</v>
      </c>
      <c r="V18" s="210">
        <f t="shared" si="11"/>
        <v>269929.61017451552</v>
      </c>
      <c r="W18" s="215">
        <f t="shared" si="9"/>
        <v>298453.33424352075</v>
      </c>
      <c r="X18" s="216">
        <v>1</v>
      </c>
      <c r="Y18" s="217">
        <f t="shared" ref="Y18:Y37" si="12">W18</f>
        <v>298453.33424352075</v>
      </c>
      <c r="Z18" s="218"/>
      <c r="AA18" s="227" t="s">
        <v>106</v>
      </c>
      <c r="AB18" s="219">
        <v>405263</v>
      </c>
      <c r="AC18" s="220">
        <v>364268</v>
      </c>
      <c r="AD18" s="221" t="s">
        <v>153</v>
      </c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205"/>
      <c r="AU18" s="205"/>
      <c r="AV18" s="205"/>
      <c r="AW18" s="205"/>
      <c r="AX18" s="205"/>
      <c r="AY18" s="205"/>
      <c r="AZ18" s="205"/>
      <c r="BA18" s="222">
        <f t="shared" si="7"/>
        <v>0</v>
      </c>
    </row>
    <row r="19" spans="2:53" ht="42" customHeight="1" x14ac:dyDescent="0.3">
      <c r="B19" s="202">
        <f t="shared" si="0"/>
        <v>6.2265666459782897E-2</v>
      </c>
      <c r="C19" s="203">
        <f t="shared" si="1"/>
        <v>4.0540682545359287E-2</v>
      </c>
      <c r="D19" s="204">
        <f t="shared" si="2"/>
        <v>2709779</v>
      </c>
      <c r="E19" s="205"/>
      <c r="F19" s="206" t="s">
        <v>39</v>
      </c>
      <c r="G19" s="207">
        <v>1569</v>
      </c>
      <c r="H19" s="240" t="s">
        <v>123</v>
      </c>
      <c r="I19" s="209" t="s">
        <v>90</v>
      </c>
      <c r="J19" s="210">
        <v>800000</v>
      </c>
      <c r="K19" s="210">
        <v>3006599</v>
      </c>
      <c r="L19" s="210">
        <v>1810868</v>
      </c>
      <c r="M19" s="210">
        <v>898911</v>
      </c>
      <c r="N19" s="210">
        <v>0</v>
      </c>
      <c r="O19" s="210">
        <v>0</v>
      </c>
      <c r="P19" s="210">
        <v>0</v>
      </c>
      <c r="Q19" s="211">
        <f t="shared" si="3"/>
        <v>0</v>
      </c>
      <c r="R19" s="212" t="s">
        <v>122</v>
      </c>
      <c r="S19" s="213">
        <f t="shared" si="8"/>
        <v>2709779</v>
      </c>
      <c r="T19" s="210">
        <f t="shared" si="4"/>
        <v>373745.56896312308</v>
      </c>
      <c r="U19" s="214">
        <f t="shared" si="5"/>
        <v>373745.56896312308</v>
      </c>
      <c r="V19" s="210">
        <f t="shared" si="11"/>
        <v>381082.41592637729</v>
      </c>
      <c r="W19" s="215">
        <f t="shared" si="9"/>
        <v>421351.76493335079</v>
      </c>
      <c r="X19" s="216">
        <v>1</v>
      </c>
      <c r="Y19" s="217">
        <f t="shared" si="12"/>
        <v>421351.76493335079</v>
      </c>
      <c r="Z19" s="225"/>
      <c r="AA19" s="203" t="s">
        <v>106</v>
      </c>
      <c r="AB19" s="219">
        <v>317184</v>
      </c>
      <c r="AC19" s="220">
        <v>330131</v>
      </c>
      <c r="AD19" s="221" t="s">
        <v>153</v>
      </c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  <c r="AU19" s="205"/>
      <c r="AV19" s="205"/>
      <c r="AW19" s="205"/>
      <c r="AX19" s="205"/>
      <c r="AY19" s="205"/>
      <c r="AZ19" s="205"/>
      <c r="BA19" s="222">
        <f t="shared" si="7"/>
        <v>0</v>
      </c>
    </row>
    <row r="20" spans="2:53" ht="48" customHeight="1" x14ac:dyDescent="0.3">
      <c r="B20" s="202">
        <f t="shared" si="0"/>
        <v>0.10683901950789132</v>
      </c>
      <c r="C20" s="203">
        <f t="shared" si="1"/>
        <v>6.9562039878340559E-2</v>
      </c>
      <c r="D20" s="204">
        <f t="shared" si="2"/>
        <v>4649595</v>
      </c>
      <c r="E20" s="205"/>
      <c r="F20" s="206" t="s">
        <v>40</v>
      </c>
      <c r="G20" s="207">
        <v>1693</v>
      </c>
      <c r="H20" s="240" t="s">
        <v>204</v>
      </c>
      <c r="I20" s="209" t="s">
        <v>91</v>
      </c>
      <c r="J20" s="210">
        <v>800000</v>
      </c>
      <c r="K20" s="210">
        <v>7560859</v>
      </c>
      <c r="L20" s="210">
        <v>3613206</v>
      </c>
      <c r="M20" s="210">
        <v>1036389</v>
      </c>
      <c r="N20" s="210">
        <v>0</v>
      </c>
      <c r="O20" s="210">
        <v>0</v>
      </c>
      <c r="P20" s="210">
        <v>0</v>
      </c>
      <c r="Q20" s="211">
        <f t="shared" si="3"/>
        <v>0</v>
      </c>
      <c r="R20" s="212" t="s">
        <v>205</v>
      </c>
      <c r="S20" s="213">
        <f t="shared" si="8"/>
        <v>4649595</v>
      </c>
      <c r="T20" s="210">
        <f t="shared" si="4"/>
        <v>641294.18994061591</v>
      </c>
      <c r="U20" s="214">
        <f t="shared" si="5"/>
        <v>641294.18994061591</v>
      </c>
      <c r="V20" s="210">
        <f t="shared" si="11"/>
        <v>653883.17485640128</v>
      </c>
      <c r="W20" s="215">
        <f t="shared" si="9"/>
        <v>722979.64500990044</v>
      </c>
      <c r="X20" s="216">
        <v>1</v>
      </c>
      <c r="Y20" s="217">
        <f t="shared" si="12"/>
        <v>722979.64500990044</v>
      </c>
      <c r="Z20" s="228"/>
      <c r="AA20" s="203" t="s">
        <v>106</v>
      </c>
      <c r="AB20" s="219"/>
      <c r="AC20" s="220">
        <v>652420</v>
      </c>
      <c r="AD20" s="221" t="s">
        <v>153</v>
      </c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  <c r="AU20" s="205"/>
      <c r="AV20" s="205"/>
      <c r="AW20" s="205"/>
      <c r="AX20" s="205"/>
      <c r="AY20" s="205"/>
      <c r="AZ20" s="205"/>
      <c r="BA20" s="222">
        <f t="shared" si="7"/>
        <v>0</v>
      </c>
    </row>
    <row r="21" spans="2:53" ht="45" customHeight="1" x14ac:dyDescent="0.3">
      <c r="B21" s="89">
        <f t="shared" si="0"/>
        <v>2.8894085069859419E-3</v>
      </c>
      <c r="C21" s="44">
        <f t="shared" si="1"/>
        <v>1.8812710067310835E-3</v>
      </c>
      <c r="D21" s="90">
        <f t="shared" si="2"/>
        <v>125746</v>
      </c>
      <c r="F21" s="109" t="s">
        <v>41</v>
      </c>
      <c r="G21" s="110">
        <v>1647</v>
      </c>
      <c r="H21" s="117" t="s">
        <v>160</v>
      </c>
      <c r="I21" s="112" t="s">
        <v>161</v>
      </c>
      <c r="J21" s="113">
        <v>81000</v>
      </c>
      <c r="K21" s="113">
        <v>158946</v>
      </c>
      <c r="L21" s="113">
        <v>117346</v>
      </c>
      <c r="M21" s="113">
        <v>8400</v>
      </c>
      <c r="N21" s="113">
        <v>0</v>
      </c>
      <c r="O21" s="113">
        <v>0</v>
      </c>
      <c r="P21" s="113">
        <v>0</v>
      </c>
      <c r="Q21" s="105">
        <f t="shared" si="3"/>
        <v>0</v>
      </c>
      <c r="R21" s="114" t="s">
        <v>162</v>
      </c>
      <c r="S21" s="115">
        <f t="shared" si="8"/>
        <v>125746</v>
      </c>
      <c r="T21" s="113">
        <f t="shared" si="4"/>
        <v>17343.484584845064</v>
      </c>
      <c r="U21" s="116">
        <f t="shared" si="5"/>
        <v>17343.484584845064</v>
      </c>
      <c r="V21" s="113">
        <f t="shared" si="11"/>
        <v>17683.947463272183</v>
      </c>
      <c r="W21" s="123">
        <f t="shared" si="9"/>
        <v>19552.627366773868</v>
      </c>
      <c r="X21" s="75">
        <v>1</v>
      </c>
      <c r="Y21" s="129">
        <f t="shared" si="12"/>
        <v>19552.627366773868</v>
      </c>
      <c r="Z21" s="76"/>
      <c r="AA21" s="49" t="s">
        <v>106</v>
      </c>
      <c r="AB21" s="45">
        <v>549672</v>
      </c>
      <c r="AC21" s="56" t="s">
        <v>163</v>
      </c>
      <c r="AD21" s="57" t="s">
        <v>153</v>
      </c>
      <c r="BA21" s="70">
        <f t="shared" si="7"/>
        <v>0</v>
      </c>
    </row>
    <row r="22" spans="2:53" ht="42" customHeight="1" x14ac:dyDescent="0.3">
      <c r="B22" s="89">
        <f t="shared" si="0"/>
        <v>2.2590131130471716E-2</v>
      </c>
      <c r="C22" s="44">
        <f t="shared" si="1"/>
        <v>1.4708255558623396E-2</v>
      </c>
      <c r="D22" s="90">
        <f t="shared" si="2"/>
        <v>983114.2333333334</v>
      </c>
      <c r="F22" s="109" t="s">
        <v>42</v>
      </c>
      <c r="G22" s="110">
        <v>1594</v>
      </c>
      <c r="H22" s="117" t="s">
        <v>125</v>
      </c>
      <c r="I22" s="112" t="s">
        <v>92</v>
      </c>
      <c r="J22" s="113">
        <v>675000</v>
      </c>
      <c r="K22" s="113">
        <v>2120172</v>
      </c>
      <c r="L22" s="113">
        <v>729495</v>
      </c>
      <c r="M22" s="113">
        <v>242495</v>
      </c>
      <c r="N22" s="113">
        <v>333727</v>
      </c>
      <c r="O22" s="113">
        <v>450</v>
      </c>
      <c r="P22" s="113">
        <v>15</v>
      </c>
      <c r="Q22" s="105">
        <f t="shared" si="3"/>
        <v>3.3333333333333333E-2</v>
      </c>
      <c r="R22" s="114" t="s">
        <v>126</v>
      </c>
      <c r="S22" s="115">
        <f t="shared" si="8"/>
        <v>983114.2333333334</v>
      </c>
      <c r="T22" s="113">
        <f t="shared" si="4"/>
        <v>135595.77681165558</v>
      </c>
      <c r="U22" s="116">
        <f t="shared" si="5"/>
        <v>135595.77681165558</v>
      </c>
      <c r="V22" s="113">
        <f t="shared" si="11"/>
        <v>138257.60225105993</v>
      </c>
      <c r="W22" s="123">
        <f t="shared" si="9"/>
        <v>152867.41735990209</v>
      </c>
      <c r="X22" s="75">
        <v>1</v>
      </c>
      <c r="Y22" s="129">
        <f t="shared" si="12"/>
        <v>152867.41735990209</v>
      </c>
      <c r="Z22" s="77"/>
      <c r="AA22" s="44" t="s">
        <v>106</v>
      </c>
      <c r="AB22" s="45">
        <v>183154</v>
      </c>
      <c r="AC22" s="56">
        <v>128633</v>
      </c>
      <c r="AD22" s="57" t="s">
        <v>153</v>
      </c>
      <c r="BA22" s="70">
        <f t="shared" si="7"/>
        <v>0</v>
      </c>
    </row>
    <row r="23" spans="2:53" ht="42" customHeight="1" x14ac:dyDescent="0.3">
      <c r="B23" s="202">
        <f t="shared" si="0"/>
        <v>7.828291981911166E-2</v>
      </c>
      <c r="C23" s="203">
        <f t="shared" si="1"/>
        <v>5.0969389417204136E-2</v>
      </c>
      <c r="D23" s="204">
        <f t="shared" si="2"/>
        <v>3406844</v>
      </c>
      <c r="E23" s="205"/>
      <c r="F23" s="206" t="s">
        <v>43</v>
      </c>
      <c r="G23" s="207">
        <v>1646</v>
      </c>
      <c r="H23" s="240" t="s">
        <v>155</v>
      </c>
      <c r="I23" s="209" t="s">
        <v>93</v>
      </c>
      <c r="J23" s="210">
        <v>800000</v>
      </c>
      <c r="K23" s="210">
        <v>8910604</v>
      </c>
      <c r="L23" s="210">
        <v>2128932</v>
      </c>
      <c r="M23" s="210">
        <v>1277912</v>
      </c>
      <c r="N23" s="210">
        <v>0</v>
      </c>
      <c r="O23" s="210">
        <v>0</v>
      </c>
      <c r="P23" s="210">
        <v>0</v>
      </c>
      <c r="Q23" s="211">
        <f t="shared" si="3"/>
        <v>0</v>
      </c>
      <c r="R23" s="212" t="s">
        <v>181</v>
      </c>
      <c r="S23" s="213">
        <f t="shared" si="8"/>
        <v>3406844</v>
      </c>
      <c r="T23" s="210">
        <f t="shared" si="4"/>
        <v>469888.07911958947</v>
      </c>
      <c r="U23" s="214">
        <f t="shared" si="5"/>
        <v>469888.07911958947</v>
      </c>
      <c r="V23" s="210">
        <f t="shared" si="11"/>
        <v>479112.26052171888</v>
      </c>
      <c r="W23" s="215">
        <f t="shared" si="9"/>
        <v>529740.51841592859</v>
      </c>
      <c r="X23" s="216">
        <v>1</v>
      </c>
      <c r="Y23" s="217">
        <f t="shared" si="12"/>
        <v>529740.51841592859</v>
      </c>
      <c r="Z23" s="225"/>
      <c r="AA23" s="203" t="s">
        <v>106</v>
      </c>
      <c r="AB23" s="219">
        <v>703921</v>
      </c>
      <c r="AC23" s="220">
        <v>557900</v>
      </c>
      <c r="AD23" s="221" t="s">
        <v>153</v>
      </c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  <c r="AU23" s="205"/>
      <c r="AV23" s="205"/>
      <c r="AW23" s="205"/>
      <c r="AX23" s="205"/>
      <c r="AY23" s="205"/>
      <c r="AZ23" s="205"/>
      <c r="BA23" s="222">
        <f t="shared" si="7"/>
        <v>0</v>
      </c>
    </row>
    <row r="24" spans="2:53" ht="42" customHeight="1" x14ac:dyDescent="0.3">
      <c r="B24" s="89">
        <f t="shared" si="0"/>
        <v>3.6674418102549206E-2</v>
      </c>
      <c r="C24" s="44">
        <f t="shared" si="1"/>
        <v>2.387842331682977E-2</v>
      </c>
      <c r="D24" s="90">
        <f t="shared" si="2"/>
        <v>1596057.2440944882</v>
      </c>
      <c r="F24" s="109" t="s">
        <v>44</v>
      </c>
      <c r="G24" s="110">
        <v>1608</v>
      </c>
      <c r="H24" s="117" t="s">
        <v>134</v>
      </c>
      <c r="I24" s="112" t="s">
        <v>94</v>
      </c>
      <c r="J24" s="113">
        <v>800000</v>
      </c>
      <c r="K24" s="113">
        <v>2469803</v>
      </c>
      <c r="L24" s="113">
        <v>497060</v>
      </c>
      <c r="M24" s="113">
        <v>49700</v>
      </c>
      <c r="N24" s="113">
        <v>1269150</v>
      </c>
      <c r="O24" s="113">
        <v>127</v>
      </c>
      <c r="P24" s="113">
        <v>105</v>
      </c>
      <c r="Q24" s="105">
        <f t="shared" si="3"/>
        <v>0.82677165354330706</v>
      </c>
      <c r="R24" s="114" t="s">
        <v>135</v>
      </c>
      <c r="S24" s="115">
        <f t="shared" si="8"/>
        <v>1596057.2440944882</v>
      </c>
      <c r="T24" s="113">
        <f t="shared" si="4"/>
        <v>220135.78332100465</v>
      </c>
      <c r="U24" s="116">
        <f t="shared" si="5"/>
        <v>220135.78332100465</v>
      </c>
      <c r="V24" s="113">
        <f t="shared" si="11"/>
        <v>224457.17917819985</v>
      </c>
      <c r="W24" s="123">
        <f t="shared" si="9"/>
        <v>248175.78729995046</v>
      </c>
      <c r="X24" s="75">
        <v>1</v>
      </c>
      <c r="Y24" s="129">
        <f t="shared" si="12"/>
        <v>248175.78729995046</v>
      </c>
      <c r="Z24" s="47"/>
      <c r="AA24" s="44" t="s">
        <v>106</v>
      </c>
      <c r="AB24" s="45">
        <v>165527</v>
      </c>
      <c r="AC24" s="56">
        <v>173816</v>
      </c>
      <c r="AD24" s="57" t="s">
        <v>153</v>
      </c>
      <c r="BA24" s="70">
        <f t="shared" si="7"/>
        <v>0</v>
      </c>
    </row>
    <row r="25" spans="2:53" ht="42" customHeight="1" x14ac:dyDescent="0.3">
      <c r="B25" s="89">
        <f t="shared" si="0"/>
        <v>0</v>
      </c>
      <c r="C25" s="44">
        <f t="shared" si="1"/>
        <v>1.8405594559579644E-2</v>
      </c>
      <c r="D25" s="90">
        <f t="shared" si="2"/>
        <v>1230248</v>
      </c>
      <c r="F25" s="109" t="s">
        <v>45</v>
      </c>
      <c r="G25" s="110">
        <v>1568</v>
      </c>
      <c r="H25" s="117" t="s">
        <v>124</v>
      </c>
      <c r="I25" s="112" t="s">
        <v>83</v>
      </c>
      <c r="J25" s="113">
        <v>153000</v>
      </c>
      <c r="K25" s="113">
        <v>1400990</v>
      </c>
      <c r="L25" s="113">
        <v>1132479</v>
      </c>
      <c r="M25" s="113">
        <v>97769</v>
      </c>
      <c r="N25" s="113">
        <v>0</v>
      </c>
      <c r="O25" s="113">
        <v>0</v>
      </c>
      <c r="P25" s="113">
        <v>0</v>
      </c>
      <c r="Q25" s="105">
        <f t="shared" si="3"/>
        <v>0</v>
      </c>
      <c r="R25" s="114" t="s">
        <v>182</v>
      </c>
      <c r="S25" s="115">
        <f>Q25*(N25)+M25+L25</f>
        <v>1230248</v>
      </c>
      <c r="T25" s="113">
        <f t="shared" si="4"/>
        <v>169681.6377740562</v>
      </c>
      <c r="U25" s="116">
        <f t="shared" si="5"/>
        <v>169681.6377740562</v>
      </c>
      <c r="V25" s="113">
        <f t="shared" si="11"/>
        <v>153000</v>
      </c>
      <c r="W25" s="123">
        <f t="shared" si="9"/>
        <v>153000</v>
      </c>
      <c r="X25" s="75">
        <v>1</v>
      </c>
      <c r="Y25" s="129">
        <f t="shared" si="12"/>
        <v>153000</v>
      </c>
      <c r="Z25" s="46"/>
      <c r="AA25" s="44" t="s">
        <v>106</v>
      </c>
      <c r="AB25" s="45">
        <v>115685</v>
      </c>
      <c r="AC25" s="56">
        <v>116071</v>
      </c>
      <c r="AD25" s="57" t="s">
        <v>153</v>
      </c>
      <c r="BA25" s="70">
        <f t="shared" si="7"/>
        <v>1</v>
      </c>
    </row>
    <row r="26" spans="2:53" ht="42" customHeight="1" x14ac:dyDescent="0.3">
      <c r="B26" s="89">
        <f t="shared" si="0"/>
        <v>0</v>
      </c>
      <c r="C26" s="44">
        <f t="shared" si="1"/>
        <v>3.3901133095188191E-2</v>
      </c>
      <c r="D26" s="90">
        <f t="shared" si="2"/>
        <v>2265985</v>
      </c>
      <c r="F26" s="109" t="s">
        <v>46</v>
      </c>
      <c r="G26" s="110">
        <v>1614</v>
      </c>
      <c r="H26" s="117" t="s">
        <v>141</v>
      </c>
      <c r="I26" s="112" t="s">
        <v>95</v>
      </c>
      <c r="J26" s="113">
        <v>180000</v>
      </c>
      <c r="K26" s="113">
        <v>3561179</v>
      </c>
      <c r="L26" s="113">
        <v>2067009</v>
      </c>
      <c r="M26" s="113">
        <v>198976</v>
      </c>
      <c r="N26" s="113">
        <v>0</v>
      </c>
      <c r="O26" s="113">
        <v>0</v>
      </c>
      <c r="P26" s="113">
        <v>0</v>
      </c>
      <c r="Q26" s="105">
        <f t="shared" si="3"/>
        <v>0</v>
      </c>
      <c r="R26" s="114" t="s">
        <v>142</v>
      </c>
      <c r="S26" s="115">
        <f t="shared" si="8"/>
        <v>2265985</v>
      </c>
      <c r="T26" s="113">
        <f t="shared" si="4"/>
        <v>312535.39609204384</v>
      </c>
      <c r="U26" s="116">
        <f t="shared" si="5"/>
        <v>312535.39609204384</v>
      </c>
      <c r="V26" s="113">
        <f t="shared" si="11"/>
        <v>180000</v>
      </c>
      <c r="W26" s="123">
        <f t="shared" si="9"/>
        <v>180000</v>
      </c>
      <c r="X26" s="75">
        <v>1</v>
      </c>
      <c r="Y26" s="129">
        <f t="shared" si="12"/>
        <v>180000</v>
      </c>
      <c r="Z26" s="46"/>
      <c r="AA26" s="44" t="s">
        <v>106</v>
      </c>
      <c r="AB26" s="45">
        <v>159528</v>
      </c>
      <c r="AC26" s="56">
        <v>245000</v>
      </c>
      <c r="AD26" s="57" t="s">
        <v>153</v>
      </c>
      <c r="BA26" s="70">
        <f t="shared" si="7"/>
        <v>1</v>
      </c>
    </row>
    <row r="27" spans="2:53" ht="42" customHeight="1" x14ac:dyDescent="0.3">
      <c r="B27" s="89">
        <f t="shared" si="0"/>
        <v>1.4261567628477903E-2</v>
      </c>
      <c r="C27" s="44">
        <f t="shared" si="1"/>
        <v>9.285593790258952E-3</v>
      </c>
      <c r="D27" s="90">
        <f t="shared" si="2"/>
        <v>620658.19999999995</v>
      </c>
      <c r="F27" s="109" t="s">
        <v>47</v>
      </c>
      <c r="G27" s="110">
        <v>1621</v>
      </c>
      <c r="H27" s="111" t="s">
        <v>151</v>
      </c>
      <c r="I27" s="112" t="s">
        <v>84</v>
      </c>
      <c r="J27" s="113">
        <v>750000</v>
      </c>
      <c r="K27" s="113">
        <v>865589</v>
      </c>
      <c r="L27" s="113">
        <v>554430</v>
      </c>
      <c r="M27" s="113">
        <v>50634</v>
      </c>
      <c r="N27" s="113">
        <v>155942</v>
      </c>
      <c r="O27" s="113">
        <v>200</v>
      </c>
      <c r="P27" s="113">
        <v>20</v>
      </c>
      <c r="Q27" s="105">
        <f t="shared" si="3"/>
        <v>0.1</v>
      </c>
      <c r="R27" s="114" t="s">
        <v>170</v>
      </c>
      <c r="S27" s="115">
        <f t="shared" si="8"/>
        <v>620658.19999999995</v>
      </c>
      <c r="T27" s="113">
        <f t="shared" si="4"/>
        <v>85604.121993206019</v>
      </c>
      <c r="U27" s="116">
        <f t="shared" si="5"/>
        <v>85604.121993206019</v>
      </c>
      <c r="V27" s="113">
        <f t="shared" si="11"/>
        <v>87284.581628434142</v>
      </c>
      <c r="W27" s="123">
        <f t="shared" si="9"/>
        <v>96508.028141909948</v>
      </c>
      <c r="X27" s="75">
        <v>1</v>
      </c>
      <c r="Y27" s="129">
        <f t="shared" si="12"/>
        <v>96508.028141909948</v>
      </c>
      <c r="Z27" s="46"/>
      <c r="AA27" s="44" t="s">
        <v>106</v>
      </c>
      <c r="AB27" s="45">
        <v>123120</v>
      </c>
      <c r="AC27" s="56">
        <v>112540</v>
      </c>
      <c r="AD27" s="57" t="s">
        <v>153</v>
      </c>
      <c r="BA27" s="70">
        <f t="shared" si="7"/>
        <v>0</v>
      </c>
    </row>
    <row r="28" spans="2:53" s="2" customFormat="1" ht="42" customHeight="1" x14ac:dyDescent="0.3">
      <c r="B28" s="89">
        <f t="shared" si="0"/>
        <v>5.9579775290496562E-3</v>
      </c>
      <c r="C28" s="44">
        <f t="shared" si="1"/>
        <v>3.8791920066188661E-3</v>
      </c>
      <c r="D28" s="90">
        <f t="shared" si="2"/>
        <v>259289</v>
      </c>
      <c r="F28" s="109" t="s">
        <v>48</v>
      </c>
      <c r="G28" s="110">
        <v>1615</v>
      </c>
      <c r="H28" s="111" t="s">
        <v>144</v>
      </c>
      <c r="I28" s="112" t="s">
        <v>96</v>
      </c>
      <c r="J28" s="113">
        <v>90000</v>
      </c>
      <c r="K28" s="113">
        <v>475572</v>
      </c>
      <c r="L28" s="113">
        <v>259289</v>
      </c>
      <c r="M28" s="113">
        <v>0</v>
      </c>
      <c r="N28" s="113">
        <v>0</v>
      </c>
      <c r="O28" s="113">
        <v>0</v>
      </c>
      <c r="P28" s="113">
        <v>0</v>
      </c>
      <c r="Q28" s="105">
        <f t="shared" ref="Q28:Q37" si="13">IF(O28=0,0,P28/O28)</f>
        <v>0</v>
      </c>
      <c r="R28" s="114" t="s">
        <v>183</v>
      </c>
      <c r="S28" s="115">
        <f t="shared" si="8"/>
        <v>259289</v>
      </c>
      <c r="T28" s="113">
        <f t="shared" si="4"/>
        <v>35762.368381657405</v>
      </c>
      <c r="U28" s="116">
        <f t="shared" si="5"/>
        <v>35762.368381657405</v>
      </c>
      <c r="V28" s="113">
        <f t="shared" si="11"/>
        <v>36464.404862217343</v>
      </c>
      <c r="W28" s="123">
        <f t="shared" si="9"/>
        <v>40317.633939079016</v>
      </c>
      <c r="X28" s="75">
        <v>1</v>
      </c>
      <c r="Y28" s="129">
        <f t="shared" si="12"/>
        <v>40317.633939079016</v>
      </c>
      <c r="Z28" s="46"/>
      <c r="AA28" s="49" t="s">
        <v>106</v>
      </c>
      <c r="AB28" s="45">
        <v>18191</v>
      </c>
      <c r="AC28" s="56">
        <v>29609</v>
      </c>
      <c r="AD28" s="57" t="s">
        <v>143</v>
      </c>
      <c r="BA28" s="70">
        <f t="shared" si="7"/>
        <v>0</v>
      </c>
    </row>
    <row r="29" spans="2:53" ht="42" customHeight="1" x14ac:dyDescent="0.3">
      <c r="B29" s="89">
        <f t="shared" si="0"/>
        <v>1.0003347050787096E-2</v>
      </c>
      <c r="C29" s="44">
        <f t="shared" si="1"/>
        <v>6.5131000796233946E-3</v>
      </c>
      <c r="D29" s="90">
        <f t="shared" si="2"/>
        <v>435342</v>
      </c>
      <c r="F29" s="109" t="s">
        <v>49</v>
      </c>
      <c r="G29" s="110">
        <v>1682</v>
      </c>
      <c r="H29" s="111" t="s">
        <v>199</v>
      </c>
      <c r="I29" s="112" t="s">
        <v>97</v>
      </c>
      <c r="J29" s="113">
        <v>350000</v>
      </c>
      <c r="K29" s="113">
        <v>853495</v>
      </c>
      <c r="L29" s="113">
        <v>376414</v>
      </c>
      <c r="M29" s="113">
        <v>58928</v>
      </c>
      <c r="N29" s="113">
        <v>0</v>
      </c>
      <c r="O29" s="113">
        <v>0</v>
      </c>
      <c r="P29" s="113">
        <v>0</v>
      </c>
      <c r="Q29" s="105">
        <f t="shared" si="13"/>
        <v>0</v>
      </c>
      <c r="R29" s="114" t="s">
        <v>200</v>
      </c>
      <c r="S29" s="115">
        <f t="shared" si="8"/>
        <v>435342</v>
      </c>
      <c r="T29" s="113">
        <f t="shared" si="4"/>
        <v>60044.432953220145</v>
      </c>
      <c r="U29" s="116">
        <f t="shared" si="5"/>
        <v>60044.432953220145</v>
      </c>
      <c r="V29" s="113">
        <f t="shared" si="11"/>
        <v>61223.140748459911</v>
      </c>
      <c r="W29" s="123">
        <f t="shared" si="9"/>
        <v>67692.649492676268</v>
      </c>
      <c r="X29" s="75">
        <v>1</v>
      </c>
      <c r="Y29" s="129">
        <f t="shared" si="12"/>
        <v>67692.649492676268</v>
      </c>
      <c r="Z29" s="46"/>
      <c r="AA29" s="44" t="s">
        <v>106</v>
      </c>
      <c r="AB29" s="45">
        <v>17034</v>
      </c>
      <c r="AC29" s="56">
        <v>41033</v>
      </c>
      <c r="AD29" s="57" t="s">
        <v>153</v>
      </c>
      <c r="BA29" s="70">
        <f t="shared" si="7"/>
        <v>0</v>
      </c>
    </row>
    <row r="30" spans="2:53" ht="42" customHeight="1" x14ac:dyDescent="0.3">
      <c r="B30" s="202">
        <f t="shared" si="0"/>
        <v>4.0819330953694673E-2</v>
      </c>
      <c r="C30" s="203">
        <f t="shared" si="1"/>
        <v>2.6577143263640315E-2</v>
      </c>
      <c r="D30" s="204">
        <f t="shared" si="2"/>
        <v>1776442.3333333333</v>
      </c>
      <c r="E30" s="205"/>
      <c r="F30" s="206" t="s">
        <v>68</v>
      </c>
      <c r="G30" s="207">
        <v>1612</v>
      </c>
      <c r="H30" s="208" t="s">
        <v>147</v>
      </c>
      <c r="I30" s="209" t="s">
        <v>104</v>
      </c>
      <c r="J30" s="210">
        <v>720000</v>
      </c>
      <c r="K30" s="210">
        <v>2187899</v>
      </c>
      <c r="L30" s="210">
        <v>1551441</v>
      </c>
      <c r="M30" s="210">
        <v>105060</v>
      </c>
      <c r="N30" s="210">
        <v>179912</v>
      </c>
      <c r="O30" s="210">
        <v>300</v>
      </c>
      <c r="P30" s="210">
        <v>200</v>
      </c>
      <c r="Q30" s="211">
        <f t="shared" si="13"/>
        <v>0.66666666666666663</v>
      </c>
      <c r="R30" s="212" t="s">
        <v>148</v>
      </c>
      <c r="S30" s="213">
        <f t="shared" si="8"/>
        <v>1776442.3333333333</v>
      </c>
      <c r="T30" s="210">
        <f t="shared" si="4"/>
        <v>245015.3501823745</v>
      </c>
      <c r="U30" s="214">
        <f t="shared" si="5"/>
        <v>245015.3501823745</v>
      </c>
      <c r="V30" s="210">
        <f t="shared" si="11"/>
        <v>249825.14667821897</v>
      </c>
      <c r="W30" s="215">
        <f t="shared" si="9"/>
        <v>276224.4125636518</v>
      </c>
      <c r="X30" s="216">
        <v>1</v>
      </c>
      <c r="Y30" s="217">
        <f t="shared" si="12"/>
        <v>276224.4125636518</v>
      </c>
      <c r="Z30" s="218"/>
      <c r="AA30" s="203" t="s">
        <v>106</v>
      </c>
      <c r="AB30" s="219">
        <v>56505</v>
      </c>
      <c r="AC30" s="220">
        <v>432470</v>
      </c>
      <c r="AD30" s="221" t="s">
        <v>153</v>
      </c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  <c r="AU30" s="205"/>
      <c r="AV30" s="205"/>
      <c r="AW30" s="205"/>
      <c r="AX30" s="205"/>
      <c r="AY30" s="205"/>
      <c r="AZ30" s="205"/>
      <c r="BA30" s="222">
        <f t="shared" si="7"/>
        <v>0</v>
      </c>
    </row>
    <row r="31" spans="2:53" ht="42" customHeight="1" x14ac:dyDescent="0.3">
      <c r="B31" s="202">
        <f t="shared" si="0"/>
        <v>3.9797140978908692E-2</v>
      </c>
      <c r="C31" s="203">
        <f t="shared" si="1"/>
        <v>2.5911603462574932E-2</v>
      </c>
      <c r="D31" s="204">
        <f t="shared" si="2"/>
        <v>1731957</v>
      </c>
      <c r="E31" s="205"/>
      <c r="F31" s="206" t="s">
        <v>72</v>
      </c>
      <c r="G31" s="207">
        <v>1651</v>
      </c>
      <c r="H31" s="208" t="s">
        <v>152</v>
      </c>
      <c r="I31" s="209" t="s">
        <v>98</v>
      </c>
      <c r="J31" s="210">
        <v>800000</v>
      </c>
      <c r="K31" s="210">
        <v>4265820</v>
      </c>
      <c r="L31" s="210">
        <v>1259706</v>
      </c>
      <c r="M31" s="210">
        <v>472251</v>
      </c>
      <c r="N31" s="210">
        <v>0</v>
      </c>
      <c r="O31" s="210">
        <v>0</v>
      </c>
      <c r="P31" s="210">
        <v>0</v>
      </c>
      <c r="Q31" s="211">
        <f t="shared" si="13"/>
        <v>0</v>
      </c>
      <c r="R31" s="212" t="s">
        <v>184</v>
      </c>
      <c r="S31" s="213">
        <f t="shared" si="8"/>
        <v>1731957</v>
      </c>
      <c r="T31" s="210">
        <f t="shared" si="4"/>
        <v>238879.7220676165</v>
      </c>
      <c r="U31" s="214">
        <f t="shared" si="5"/>
        <v>238879.7220676165</v>
      </c>
      <c r="V31" s="210">
        <f t="shared" si="11"/>
        <v>243569.07254820436</v>
      </c>
      <c r="W31" s="215">
        <f t="shared" si="9"/>
        <v>269307.25300427509</v>
      </c>
      <c r="X31" s="216">
        <v>1</v>
      </c>
      <c r="Y31" s="217">
        <f t="shared" si="12"/>
        <v>269307.25300427509</v>
      </c>
      <c r="Z31" s="218"/>
      <c r="AA31" s="203" t="s">
        <v>106</v>
      </c>
      <c r="AB31" s="219">
        <v>133690</v>
      </c>
      <c r="AC31" s="220">
        <v>289406</v>
      </c>
      <c r="AD31" s="221" t="s">
        <v>153</v>
      </c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  <c r="AX31" s="205"/>
      <c r="AY31" s="205"/>
      <c r="AZ31" s="205"/>
      <c r="BA31" s="222">
        <f t="shared" si="7"/>
        <v>0</v>
      </c>
    </row>
    <row r="32" spans="2:53" ht="42" customHeight="1" x14ac:dyDescent="0.3">
      <c r="B32" s="89">
        <f t="shared" si="0"/>
        <v>1.3890369298211396E-2</v>
      </c>
      <c r="C32" s="44">
        <f t="shared" si="1"/>
        <v>9.0439094957782736E-3</v>
      </c>
      <c r="D32" s="90">
        <f t="shared" si="2"/>
        <v>604503.78461538465</v>
      </c>
      <c r="F32" s="109" t="s">
        <v>79</v>
      </c>
      <c r="G32" s="110">
        <v>1648</v>
      </c>
      <c r="H32" s="111" t="s">
        <v>156</v>
      </c>
      <c r="I32" s="112" t="s">
        <v>85</v>
      </c>
      <c r="J32" s="113">
        <v>180000</v>
      </c>
      <c r="K32" s="113">
        <v>648554</v>
      </c>
      <c r="L32" s="113">
        <v>397232</v>
      </c>
      <c r="M32" s="113">
        <v>101578</v>
      </c>
      <c r="N32" s="113">
        <v>110808</v>
      </c>
      <c r="O32" s="113">
        <v>130</v>
      </c>
      <c r="P32" s="113">
        <v>124</v>
      </c>
      <c r="Q32" s="105">
        <f t="shared" si="13"/>
        <v>0.9538461538461539</v>
      </c>
      <c r="R32" s="114" t="s">
        <v>157</v>
      </c>
      <c r="S32" s="115">
        <f t="shared" si="8"/>
        <v>604503.78461538465</v>
      </c>
      <c r="T32" s="113">
        <f t="shared" si="4"/>
        <v>83376.028422036688</v>
      </c>
      <c r="U32" s="116">
        <f t="shared" si="5"/>
        <v>83376.028422036688</v>
      </c>
      <c r="V32" s="113">
        <f t="shared" si="11"/>
        <v>85012.749260315773</v>
      </c>
      <c r="W32" s="123">
        <f t="shared" si="9"/>
        <v>93996.129040996515</v>
      </c>
      <c r="X32" s="75">
        <v>1</v>
      </c>
      <c r="Y32" s="129">
        <f t="shared" si="12"/>
        <v>93996.129040996515</v>
      </c>
      <c r="Z32" s="50"/>
      <c r="AA32" s="44" t="s">
        <v>106</v>
      </c>
      <c r="AB32" s="45">
        <v>33264</v>
      </c>
      <c r="AC32" s="56">
        <v>34200</v>
      </c>
      <c r="AD32" s="57" t="s">
        <v>153</v>
      </c>
      <c r="BA32" s="70">
        <f t="shared" si="7"/>
        <v>0</v>
      </c>
    </row>
    <row r="33" spans="2:53" ht="42" customHeight="1" x14ac:dyDescent="0.3">
      <c r="B33" s="89">
        <f t="shared" si="0"/>
        <v>1.4578304362602481E-2</v>
      </c>
      <c r="C33" s="44">
        <f t="shared" si="1"/>
        <v>9.4918185706022607E-3</v>
      </c>
      <c r="D33" s="90">
        <f t="shared" si="2"/>
        <v>634442.46666666667</v>
      </c>
      <c r="F33" s="109" t="s">
        <v>80</v>
      </c>
      <c r="G33" s="110">
        <v>1672</v>
      </c>
      <c r="H33" s="111" t="s">
        <v>194</v>
      </c>
      <c r="I33" s="112" t="s">
        <v>101</v>
      </c>
      <c r="J33" s="113">
        <v>235000</v>
      </c>
      <c r="K33" s="113">
        <v>1061248</v>
      </c>
      <c r="L33" s="113">
        <v>519268</v>
      </c>
      <c r="M33" s="113">
        <v>93980</v>
      </c>
      <c r="N33" s="113">
        <v>37402</v>
      </c>
      <c r="O33" s="113">
        <v>180</v>
      </c>
      <c r="P33" s="113">
        <v>102</v>
      </c>
      <c r="Q33" s="105">
        <f t="shared" si="13"/>
        <v>0.56666666666666665</v>
      </c>
      <c r="R33" s="114" t="s">
        <v>195</v>
      </c>
      <c r="S33" s="115">
        <f t="shared" si="8"/>
        <v>634442.46666666667</v>
      </c>
      <c r="T33" s="113">
        <f t="shared" si="4"/>
        <v>87505.313414378281</v>
      </c>
      <c r="U33" s="116">
        <f t="shared" si="5"/>
        <v>87505.313414378281</v>
      </c>
      <c r="V33" s="113">
        <f t="shared" si="11"/>
        <v>89223.094563661245</v>
      </c>
      <c r="W33" s="123">
        <f t="shared" si="9"/>
        <v>98651.38562173098</v>
      </c>
      <c r="X33" s="75">
        <v>1</v>
      </c>
      <c r="Y33" s="129">
        <f t="shared" si="12"/>
        <v>98651.38562173098</v>
      </c>
      <c r="Z33" s="51"/>
      <c r="AA33" s="44" t="s">
        <v>106</v>
      </c>
      <c r="AB33" s="45"/>
      <c r="AC33" s="56">
        <v>96828</v>
      </c>
      <c r="AD33" s="57" t="s">
        <v>153</v>
      </c>
      <c r="BA33" s="70">
        <f t="shared" si="7"/>
        <v>0</v>
      </c>
    </row>
    <row r="34" spans="2:53" ht="42" customHeight="1" x14ac:dyDescent="0.3">
      <c r="B34" s="89">
        <f t="shared" si="0"/>
        <v>1.2859276415735291E-2</v>
      </c>
      <c r="C34" s="44">
        <f t="shared" si="1"/>
        <v>8.372573081990067E-3</v>
      </c>
      <c r="D34" s="90">
        <f t="shared" si="2"/>
        <v>559631</v>
      </c>
      <c r="F34" s="109" t="s">
        <v>99</v>
      </c>
      <c r="G34" s="110">
        <v>1566</v>
      </c>
      <c r="H34" s="111" t="s">
        <v>121</v>
      </c>
      <c r="I34" s="112" t="s">
        <v>102</v>
      </c>
      <c r="J34" s="113">
        <v>99000</v>
      </c>
      <c r="K34" s="113">
        <v>957631</v>
      </c>
      <c r="L34" s="113">
        <v>388421</v>
      </c>
      <c r="M34" s="113">
        <v>171210</v>
      </c>
      <c r="N34" s="113">
        <v>0</v>
      </c>
      <c r="O34" s="113">
        <v>0</v>
      </c>
      <c r="P34" s="113">
        <v>0</v>
      </c>
      <c r="Q34" s="105">
        <f t="shared" si="13"/>
        <v>0</v>
      </c>
      <c r="R34" s="114" t="s">
        <v>114</v>
      </c>
      <c r="S34" s="115">
        <f t="shared" si="8"/>
        <v>559631</v>
      </c>
      <c r="T34" s="113">
        <f t="shared" si="4"/>
        <v>77186.961189234076</v>
      </c>
      <c r="U34" s="116">
        <f t="shared" si="5"/>
        <v>77186.961189234076</v>
      </c>
      <c r="V34" s="113">
        <f t="shared" si="11"/>
        <v>78702.186970706636</v>
      </c>
      <c r="W34" s="123">
        <f t="shared" si="9"/>
        <v>87018.723505280708</v>
      </c>
      <c r="X34" s="75">
        <v>1</v>
      </c>
      <c r="Y34" s="129">
        <f t="shared" si="12"/>
        <v>87018.723505280708</v>
      </c>
      <c r="Z34" s="51"/>
      <c r="AA34" s="44" t="s">
        <v>106</v>
      </c>
      <c r="AB34" s="45"/>
      <c r="AC34" s="56">
        <v>70472</v>
      </c>
      <c r="AD34" s="57" t="s">
        <v>153</v>
      </c>
      <c r="BA34" s="70">
        <f t="shared" si="7"/>
        <v>0</v>
      </c>
    </row>
    <row r="35" spans="2:53" ht="42" customHeight="1" x14ac:dyDescent="0.3">
      <c r="B35" s="202">
        <f t="shared" si="0"/>
        <v>4.3007370200466362E-2</v>
      </c>
      <c r="C35" s="203">
        <f t="shared" si="1"/>
        <v>2.8001758296990229E-2</v>
      </c>
      <c r="D35" s="204">
        <f t="shared" si="2"/>
        <v>1871665</v>
      </c>
      <c r="E35" s="205"/>
      <c r="F35" s="206" t="s">
        <v>100</v>
      </c>
      <c r="G35" s="207">
        <v>1602</v>
      </c>
      <c r="H35" s="208" t="s">
        <v>129</v>
      </c>
      <c r="I35" s="209" t="s">
        <v>109</v>
      </c>
      <c r="J35" s="210">
        <v>540000</v>
      </c>
      <c r="K35" s="210">
        <v>2768793</v>
      </c>
      <c r="L35" s="210">
        <v>1411565</v>
      </c>
      <c r="M35" s="210">
        <v>460100</v>
      </c>
      <c r="N35" s="210">
        <v>0</v>
      </c>
      <c r="O35" s="210">
        <v>0</v>
      </c>
      <c r="P35" s="210">
        <v>0</v>
      </c>
      <c r="Q35" s="211">
        <f t="shared" si="13"/>
        <v>0</v>
      </c>
      <c r="R35" s="212" t="s">
        <v>130</v>
      </c>
      <c r="S35" s="213">
        <f t="shared" si="8"/>
        <v>1871665</v>
      </c>
      <c r="T35" s="210">
        <f t="shared" si="4"/>
        <v>258148.91189774656</v>
      </c>
      <c r="U35" s="214">
        <f t="shared" si="5"/>
        <v>258148.91189774656</v>
      </c>
      <c r="V35" s="210">
        <f t="shared" si="11"/>
        <v>263216.52799170814</v>
      </c>
      <c r="W35" s="215">
        <f t="shared" si="9"/>
        <v>291030.87414655584</v>
      </c>
      <c r="X35" s="216">
        <v>1</v>
      </c>
      <c r="Y35" s="217">
        <f t="shared" si="12"/>
        <v>291030.87414655584</v>
      </c>
      <c r="Z35" s="229"/>
      <c r="AA35" s="227" t="s">
        <v>106</v>
      </c>
      <c r="AB35" s="219"/>
      <c r="AC35" s="220">
        <v>207902</v>
      </c>
      <c r="AD35" s="221" t="s">
        <v>153</v>
      </c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  <c r="AW35" s="205"/>
      <c r="AX35" s="205"/>
      <c r="AY35" s="205"/>
      <c r="AZ35" s="205"/>
      <c r="BA35" s="222">
        <f t="shared" si="7"/>
        <v>0</v>
      </c>
    </row>
    <row r="36" spans="2:53" ht="42" customHeight="1" x14ac:dyDescent="0.3">
      <c r="B36" s="89">
        <f t="shared" si="0"/>
        <v>2.3448267181770195E-3</v>
      </c>
      <c r="C36" s="44">
        <f t="shared" si="1"/>
        <v>1.5266981148734763E-3</v>
      </c>
      <c r="D36" s="90">
        <f t="shared" si="2"/>
        <v>102046</v>
      </c>
      <c r="F36" s="109" t="s">
        <v>107</v>
      </c>
      <c r="G36" s="110">
        <v>1610</v>
      </c>
      <c r="H36" s="111" t="s">
        <v>136</v>
      </c>
      <c r="I36" s="112" t="s">
        <v>112</v>
      </c>
      <c r="J36" s="113">
        <v>19800</v>
      </c>
      <c r="K36" s="113">
        <v>127000</v>
      </c>
      <c r="L36" s="113">
        <v>80746</v>
      </c>
      <c r="M36" s="113">
        <v>21300</v>
      </c>
      <c r="N36" s="113">
        <v>0</v>
      </c>
      <c r="O36" s="113">
        <v>0</v>
      </c>
      <c r="P36" s="113">
        <v>0</v>
      </c>
      <c r="Q36" s="105">
        <f t="shared" si="13"/>
        <v>0</v>
      </c>
      <c r="R36" s="114" t="s">
        <v>137</v>
      </c>
      <c r="S36" s="115">
        <f t="shared" si="8"/>
        <v>102046</v>
      </c>
      <c r="T36" s="113">
        <f t="shared" si="4"/>
        <v>14074.668203720988</v>
      </c>
      <c r="U36" s="116">
        <f t="shared" si="5"/>
        <v>14074.668203720988</v>
      </c>
      <c r="V36" s="113">
        <f t="shared" si="11"/>
        <v>14350.962279810678</v>
      </c>
      <c r="W36" s="123">
        <f t="shared" si="9"/>
        <v>15867.442401903889</v>
      </c>
      <c r="X36" s="75">
        <v>1</v>
      </c>
      <c r="Y36" s="129">
        <f t="shared" si="12"/>
        <v>15867.442401903889</v>
      </c>
      <c r="Z36" s="51"/>
      <c r="AA36" s="44" t="s">
        <v>106</v>
      </c>
      <c r="AB36" s="45"/>
      <c r="AC36" s="56">
        <v>12262</v>
      </c>
      <c r="AD36" s="57" t="s">
        <v>153</v>
      </c>
      <c r="BA36" s="70">
        <f t="shared" si="7"/>
        <v>0</v>
      </c>
    </row>
    <row r="37" spans="2:53" ht="42" customHeight="1" thickBot="1" x14ac:dyDescent="0.35">
      <c r="B37" s="241">
        <f t="shared" si="0"/>
        <v>3.8977694744625827E-2</v>
      </c>
      <c r="C37" s="242">
        <f t="shared" si="1"/>
        <v>2.5378068506059066E-2</v>
      </c>
      <c r="D37" s="243">
        <f t="shared" si="2"/>
        <v>1696295</v>
      </c>
      <c r="E37" s="205"/>
      <c r="F37" s="244" t="s">
        <v>111</v>
      </c>
      <c r="G37" s="245">
        <v>1674</v>
      </c>
      <c r="H37" s="246" t="s">
        <v>196</v>
      </c>
      <c r="I37" s="247" t="s">
        <v>108</v>
      </c>
      <c r="J37" s="230">
        <v>299997</v>
      </c>
      <c r="K37" s="230">
        <v>1928282</v>
      </c>
      <c r="L37" s="230">
        <v>1553769</v>
      </c>
      <c r="M37" s="230">
        <v>142526</v>
      </c>
      <c r="N37" s="230">
        <v>0</v>
      </c>
      <c r="O37" s="230">
        <v>0</v>
      </c>
      <c r="P37" s="230">
        <v>0</v>
      </c>
      <c r="Q37" s="231">
        <f t="shared" si="13"/>
        <v>0</v>
      </c>
      <c r="R37" s="232" t="s">
        <v>201</v>
      </c>
      <c r="S37" s="233">
        <f t="shared" si="8"/>
        <v>1696295</v>
      </c>
      <c r="T37" s="230">
        <f t="shared" si="4"/>
        <v>233961.04992484659</v>
      </c>
      <c r="U37" s="234">
        <f t="shared" si="5"/>
        <v>233961.04992484659</v>
      </c>
      <c r="V37" s="210">
        <f t="shared" si="11"/>
        <v>238553.84395695521</v>
      </c>
      <c r="W37" s="235">
        <f t="shared" si="9"/>
        <v>263762.06033688295</v>
      </c>
      <c r="X37" s="236">
        <v>1</v>
      </c>
      <c r="Y37" s="237">
        <f t="shared" si="12"/>
        <v>263762.06033688295</v>
      </c>
      <c r="Z37" s="238"/>
      <c r="AA37" s="203" t="s">
        <v>106</v>
      </c>
      <c r="AB37" s="219"/>
      <c r="AC37" s="239">
        <v>178102</v>
      </c>
      <c r="AD37" s="221" t="s">
        <v>153</v>
      </c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  <c r="AU37" s="205"/>
      <c r="AV37" s="205"/>
      <c r="AW37" s="205"/>
      <c r="AX37" s="205"/>
      <c r="AY37" s="205"/>
      <c r="AZ37" s="205"/>
      <c r="BA37" s="222">
        <f t="shared" si="7"/>
        <v>0</v>
      </c>
    </row>
    <row r="38" spans="2:53" ht="24" customHeight="1" thickBot="1" x14ac:dyDescent="0.35">
      <c r="F38" s="160" t="s">
        <v>3</v>
      </c>
      <c r="G38" s="161"/>
      <c r="H38" s="162"/>
      <c r="I38" s="162"/>
      <c r="J38" s="36">
        <f t="shared" ref="J38:P38" si="14">SUM(J5:J37)</f>
        <v>17522797</v>
      </c>
      <c r="K38" s="24">
        <f t="shared" si="14"/>
        <v>127149332</v>
      </c>
      <c r="L38" s="24">
        <f t="shared" si="14"/>
        <v>49222948</v>
      </c>
      <c r="M38" s="24">
        <f t="shared" si="14"/>
        <v>13728224</v>
      </c>
      <c r="N38" s="24">
        <f t="shared" si="14"/>
        <v>9130833</v>
      </c>
      <c r="O38" s="24">
        <f t="shared" si="14"/>
        <v>5948</v>
      </c>
      <c r="P38" s="24">
        <f t="shared" si="14"/>
        <v>3022</v>
      </c>
      <c r="Q38" s="81">
        <f>AVERAGE(Q5:Q37)</f>
        <v>0.23805400373127544</v>
      </c>
      <c r="R38" s="25"/>
      <c r="S38" s="72">
        <f>SUM(S5:S37)</f>
        <v>68153109.268068075</v>
      </c>
      <c r="T38" s="73">
        <f t="shared" si="4"/>
        <v>9400000</v>
      </c>
      <c r="U38" s="74">
        <f>SUM(U5:U37)</f>
        <v>9219025.0754894093</v>
      </c>
      <c r="V38" s="80">
        <f>SUM(V5:V37)</f>
        <v>8753265.5908696763</v>
      </c>
      <c r="W38" s="84">
        <f>SUM(W5:W37)</f>
        <v>9400000</v>
      </c>
      <c r="X38" s="37"/>
      <c r="Y38" s="130">
        <f>SUM(Y5:Y37)</f>
        <v>9400000</v>
      </c>
      <c r="AB38" s="45">
        <f>SUM(AB5:AB32)</f>
        <v>8487108</v>
      </c>
      <c r="AC38" s="52">
        <f>SUM(AC5:AC37)</f>
        <v>8922194</v>
      </c>
      <c r="AD38" s="41"/>
      <c r="BA38" s="72"/>
    </row>
    <row r="39" spans="2:53" ht="15.75" x14ac:dyDescent="0.2">
      <c r="S39" s="53"/>
      <c r="T39" s="53"/>
      <c r="U39" s="53"/>
      <c r="V39" s="53"/>
      <c r="W39" s="53"/>
      <c r="AD39" s="41"/>
    </row>
    <row r="40" spans="2:53" ht="19.5" customHeight="1" x14ac:dyDescent="0.2">
      <c r="T40" s="1"/>
      <c r="U40" s="1"/>
      <c r="V40" s="39"/>
      <c r="W40" s="40"/>
      <c r="AD40" s="41"/>
    </row>
    <row r="41" spans="2:53" ht="19.5" customHeight="1" thickBot="1" x14ac:dyDescent="0.25">
      <c r="S41" s="1"/>
      <c r="V41" s="39"/>
      <c r="W41" s="40"/>
      <c r="Y41" s="1"/>
      <c r="Z41" s="163"/>
      <c r="AA41" s="164"/>
      <c r="AD41" s="41"/>
    </row>
    <row r="42" spans="2:53" ht="27.75" customHeight="1" thickBot="1" x14ac:dyDescent="0.25">
      <c r="L42" s="71" t="s">
        <v>24</v>
      </c>
      <c r="Z42" s="163"/>
      <c r="AA42" s="164"/>
      <c r="AD42" s="41"/>
    </row>
    <row r="43" spans="2:53" ht="44.25" customHeight="1" thickBot="1" x14ac:dyDescent="0.25">
      <c r="I43" s="58" t="s">
        <v>4</v>
      </c>
      <c r="J43" s="59"/>
      <c r="K43" s="66">
        <v>9400000</v>
      </c>
      <c r="L43" s="67">
        <v>800000</v>
      </c>
      <c r="N43" s="5"/>
      <c r="O43" s="149" t="s">
        <v>9</v>
      </c>
      <c r="P43" s="149"/>
      <c r="Q43" s="149"/>
      <c r="R43" s="10"/>
      <c r="S43" s="4"/>
      <c r="T43" s="4"/>
      <c r="U43" s="1"/>
      <c r="V43" s="39"/>
      <c r="W43" s="40"/>
      <c r="Z43" s="163"/>
      <c r="AA43" s="164"/>
      <c r="AD43" s="41"/>
    </row>
    <row r="44" spans="2:53" ht="42.75" customHeight="1" thickBot="1" x14ac:dyDescent="0.25">
      <c r="I44" s="60" t="s">
        <v>5</v>
      </c>
      <c r="J44" s="61"/>
      <c r="K44" s="68" t="s">
        <v>6</v>
      </c>
      <c r="L44" s="69">
        <f>K43/S38</f>
        <v>0.13792474181958125</v>
      </c>
      <c r="N44" s="120" t="s">
        <v>20</v>
      </c>
      <c r="O44" s="150" t="s">
        <v>73</v>
      </c>
      <c r="P44" s="151"/>
      <c r="Q44" s="152"/>
      <c r="R44" s="10"/>
      <c r="S44" s="12"/>
      <c r="T44" s="4"/>
      <c r="U44" s="1"/>
      <c r="X44" s="1"/>
      <c r="Y44" s="1"/>
      <c r="Z44" s="163"/>
      <c r="AA44" s="164"/>
      <c r="AD44" s="41"/>
    </row>
    <row r="45" spans="2:53" ht="29.25" customHeight="1" thickBot="1" x14ac:dyDescent="0.25">
      <c r="I45" s="62" t="s">
        <v>7</v>
      </c>
      <c r="J45" s="63"/>
      <c r="K45" s="70"/>
      <c r="L45" s="91">
        <v>900000</v>
      </c>
      <c r="N45" s="121" t="s">
        <v>21</v>
      </c>
      <c r="O45" s="153" t="s">
        <v>74</v>
      </c>
      <c r="P45" s="153"/>
      <c r="Q45" s="153"/>
      <c r="R45" s="10"/>
      <c r="S45" s="12"/>
      <c r="T45" s="4"/>
      <c r="Z45" s="163"/>
      <c r="AA45" s="164"/>
      <c r="AD45" s="41"/>
    </row>
    <row r="46" spans="2:53" ht="33.75" customHeight="1" thickBot="1" x14ac:dyDescent="0.25">
      <c r="I46" s="64" t="s">
        <v>8</v>
      </c>
      <c r="J46" s="65"/>
      <c r="K46" s="92">
        <v>14000000</v>
      </c>
      <c r="L46" s="93">
        <f>K46/S38</f>
        <v>0.20541982824192953</v>
      </c>
      <c r="R46" s="10"/>
      <c r="S46" s="12"/>
      <c r="T46" s="4"/>
      <c r="X46" s="34"/>
      <c r="Z46" s="163"/>
      <c r="AA46" s="164"/>
      <c r="AD46" s="41"/>
    </row>
    <row r="47" spans="2:53" ht="33" customHeight="1" x14ac:dyDescent="0.2">
      <c r="AD47" s="41"/>
    </row>
    <row r="48" spans="2:53" ht="24.95" customHeight="1" thickBot="1" x14ac:dyDescent="0.3">
      <c r="L48" s="9" t="s">
        <v>11</v>
      </c>
      <c r="M48" s="2"/>
      <c r="N48" s="2"/>
      <c r="AD48" s="41"/>
    </row>
    <row r="49" spans="9:30" ht="24.95" customHeight="1" x14ac:dyDescent="0.2">
      <c r="I49" s="6"/>
      <c r="J49" s="6"/>
      <c r="L49" s="136" t="s">
        <v>12</v>
      </c>
      <c r="M49" s="137"/>
      <c r="N49" s="29" t="s">
        <v>50</v>
      </c>
      <c r="O49" s="29"/>
      <c r="P49" s="29"/>
      <c r="Q49" s="30"/>
      <c r="AD49" s="41"/>
    </row>
    <row r="50" spans="9:30" ht="24.95" customHeight="1" x14ac:dyDescent="0.2">
      <c r="I50" s="6"/>
      <c r="J50" s="6"/>
      <c r="L50" s="138" t="s">
        <v>13</v>
      </c>
      <c r="M50" s="139"/>
      <c r="N50" s="140"/>
      <c r="O50" s="141"/>
      <c r="P50" s="141"/>
      <c r="Q50" s="142"/>
      <c r="AD50" s="41"/>
    </row>
    <row r="51" spans="9:30" ht="24.95" customHeight="1" x14ac:dyDescent="0.2">
      <c r="I51" s="6"/>
      <c r="J51" s="6"/>
      <c r="L51" s="143" t="s">
        <v>14</v>
      </c>
      <c r="M51" s="139"/>
      <c r="N51" s="144" t="s">
        <v>17</v>
      </c>
      <c r="O51" s="141"/>
      <c r="P51" s="141"/>
      <c r="Q51" s="142"/>
      <c r="AD51" s="41"/>
    </row>
    <row r="52" spans="9:30" ht="24.95" customHeight="1" x14ac:dyDescent="0.2">
      <c r="I52" s="6"/>
      <c r="J52" s="6"/>
      <c r="L52" s="138" t="s">
        <v>16</v>
      </c>
      <c r="M52" s="145"/>
      <c r="N52" s="146" t="s">
        <v>18</v>
      </c>
      <c r="O52" s="147"/>
      <c r="P52" s="147"/>
      <c r="Q52" s="148"/>
      <c r="R52" s="11"/>
      <c r="AD52" s="41"/>
    </row>
    <row r="53" spans="9:30" ht="24.95" customHeight="1" x14ac:dyDescent="0.2">
      <c r="I53" s="6"/>
      <c r="J53" s="6"/>
      <c r="L53" s="143" t="s">
        <v>15</v>
      </c>
      <c r="M53" s="139"/>
      <c r="N53" s="140"/>
      <c r="O53" s="141"/>
      <c r="P53" s="141"/>
      <c r="Q53" s="142"/>
      <c r="AD53" s="41"/>
    </row>
    <row r="54" spans="9:30" ht="24.95" customHeight="1" thickBot="1" x14ac:dyDescent="0.25">
      <c r="I54" s="7"/>
      <c r="J54" s="7"/>
      <c r="L54" s="131" t="s">
        <v>19</v>
      </c>
      <c r="M54" s="132"/>
      <c r="N54" s="133"/>
      <c r="O54" s="134"/>
      <c r="P54" s="134"/>
      <c r="Q54" s="135"/>
      <c r="AD54" s="41"/>
    </row>
  </sheetData>
  <mergeCells count="19">
    <mergeCell ref="O43:Q43"/>
    <mergeCell ref="O44:Q44"/>
    <mergeCell ref="O45:Q45"/>
    <mergeCell ref="I2:W2"/>
    <mergeCell ref="L53:M53"/>
    <mergeCell ref="N53:Q53"/>
    <mergeCell ref="F3:R3"/>
    <mergeCell ref="S3:Z3"/>
    <mergeCell ref="F38:I38"/>
    <mergeCell ref="Z41:AA46"/>
    <mergeCell ref="L54:M54"/>
    <mergeCell ref="N54:Q54"/>
    <mergeCell ref="L49:M49"/>
    <mergeCell ref="L50:M50"/>
    <mergeCell ref="N50:Q50"/>
    <mergeCell ref="L51:M51"/>
    <mergeCell ref="N51:Q51"/>
    <mergeCell ref="L52:M52"/>
    <mergeCell ref="N52:Q52"/>
  </mergeCells>
  <pageMargins left="0.25" right="0.25" top="0.75" bottom="0.75" header="0.3" footer="0.3"/>
  <pageSetup paperSize="8" scale="32" orientation="landscape" horizontalDpi="4294967293" verticalDpi="4294967293" r:id="rId1"/>
  <ignoredErrors>
    <ignoredError sqref="T3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H47"/>
  <sheetViews>
    <sheetView topLeftCell="A44" workbookViewId="0">
      <selection activeCell="B1" sqref="B1:H47"/>
    </sheetView>
  </sheetViews>
  <sheetFormatPr defaultRowHeight="12.75" x14ac:dyDescent="0.2"/>
  <cols>
    <col min="2" max="2" width="5.42578125" customWidth="1"/>
    <col min="3" max="3" width="19.7109375" customWidth="1"/>
    <col min="4" max="4" width="62.140625" customWidth="1"/>
    <col min="5" max="5" width="60.85546875" customWidth="1"/>
    <col min="6" max="6" width="22.42578125" customWidth="1"/>
    <col min="7" max="7" width="10.5703125" customWidth="1"/>
    <col min="8" max="8" width="8.7109375" customWidth="1"/>
    <col min="9" max="9" width="9.140625" customWidth="1"/>
    <col min="10" max="10" width="15.28515625" customWidth="1"/>
  </cols>
  <sheetData>
    <row r="2" spans="2:8" x14ac:dyDescent="0.2">
      <c r="B2" s="184" t="s">
        <v>51</v>
      </c>
      <c r="C2" s="185"/>
      <c r="D2" s="185"/>
      <c r="E2" s="185"/>
      <c r="F2" s="185"/>
      <c r="G2" s="185"/>
    </row>
    <row r="3" spans="2:8" x14ac:dyDescent="0.2">
      <c r="B3" s="185"/>
      <c r="C3" s="185"/>
      <c r="D3" s="185"/>
      <c r="E3" s="185"/>
      <c r="F3" s="185"/>
      <c r="G3" s="185"/>
    </row>
    <row r="4" spans="2:8" ht="37.5" customHeight="1" thickBot="1" x14ac:dyDescent="0.25"/>
    <row r="5" spans="2:8" ht="18.75" thickBot="1" x14ac:dyDescent="0.3">
      <c r="B5" s="172" t="s">
        <v>52</v>
      </c>
      <c r="C5" s="173"/>
      <c r="D5" s="174"/>
      <c r="E5" s="186" t="s">
        <v>171</v>
      </c>
      <c r="F5" s="187"/>
      <c r="G5" s="187"/>
      <c r="H5" s="188"/>
    </row>
    <row r="6" spans="2:8" ht="18.75" thickBot="1" x14ac:dyDescent="0.3">
      <c r="B6" s="172" t="s">
        <v>53</v>
      </c>
      <c r="C6" s="173"/>
      <c r="D6" s="174"/>
      <c r="E6" s="175" t="s">
        <v>65</v>
      </c>
      <c r="F6" s="176"/>
      <c r="G6" s="176"/>
      <c r="H6" s="177"/>
    </row>
    <row r="7" spans="2:8" ht="18.75" thickBot="1" x14ac:dyDescent="0.3">
      <c r="B7" s="172" t="s">
        <v>54</v>
      </c>
      <c r="C7" s="173"/>
      <c r="D7" s="174"/>
      <c r="E7" s="175" t="s">
        <v>55</v>
      </c>
      <c r="F7" s="176"/>
      <c r="G7" s="176"/>
      <c r="H7" s="177"/>
    </row>
    <row r="8" spans="2:8" ht="18.75" thickBot="1" x14ac:dyDescent="0.3">
      <c r="B8" s="172" t="s">
        <v>56</v>
      </c>
      <c r="C8" s="173"/>
      <c r="D8" s="174"/>
      <c r="E8" s="175" t="s">
        <v>57</v>
      </c>
      <c r="F8" s="176"/>
      <c r="G8" s="176"/>
      <c r="H8" s="177"/>
    </row>
    <row r="9" spans="2:8" ht="18.75" thickBot="1" x14ac:dyDescent="0.3">
      <c r="B9" s="172" t="s">
        <v>58</v>
      </c>
      <c r="C9" s="173"/>
      <c r="D9" s="174"/>
      <c r="E9" s="178">
        <v>45414</v>
      </c>
      <c r="F9" s="179"/>
      <c r="G9" s="179"/>
      <c r="H9" s="180"/>
    </row>
    <row r="10" spans="2:8" ht="18.75" thickBot="1" x14ac:dyDescent="0.3">
      <c r="B10" s="172" t="s">
        <v>59</v>
      </c>
      <c r="C10" s="173"/>
      <c r="D10" s="174"/>
      <c r="E10" s="181" t="s">
        <v>60</v>
      </c>
      <c r="F10" s="182"/>
      <c r="G10" s="182"/>
      <c r="H10" s="183"/>
    </row>
    <row r="11" spans="2:8" ht="32.25" customHeight="1" thickBot="1" x14ac:dyDescent="0.25">
      <c r="D11" s="3"/>
      <c r="E11" s="3"/>
    </row>
    <row r="12" spans="2:8" ht="84" customHeight="1" thickBot="1" x14ac:dyDescent="0.3">
      <c r="B12" s="165" t="s">
        <v>67</v>
      </c>
      <c r="C12" s="158"/>
      <c r="D12" s="158"/>
      <c r="E12" s="158"/>
      <c r="F12" s="166" t="s">
        <v>172</v>
      </c>
      <c r="G12" s="167"/>
      <c r="H12" s="168"/>
    </row>
    <row r="13" spans="2:8" ht="82.5" customHeight="1" thickBot="1" x14ac:dyDescent="0.25">
      <c r="B13" s="14" t="s">
        <v>10</v>
      </c>
      <c r="C13" s="14" t="s">
        <v>0</v>
      </c>
      <c r="D13" s="15" t="s">
        <v>1</v>
      </c>
      <c r="E13" s="16" t="s">
        <v>61</v>
      </c>
      <c r="F13" s="17" t="s">
        <v>62</v>
      </c>
      <c r="G13" s="18" t="s">
        <v>63</v>
      </c>
      <c r="H13" s="18" t="s">
        <v>64</v>
      </c>
    </row>
    <row r="14" spans="2:8" ht="32.1" customHeight="1" thickBot="1" x14ac:dyDescent="0.25">
      <c r="B14" s="87" t="s">
        <v>25</v>
      </c>
      <c r="C14" s="96" t="str">
        <f>'OP1 (upravený výpočet)'!H5</f>
        <v>OS 25</v>
      </c>
      <c r="D14" s="97" t="str">
        <f>'OP1 (upravený výpočet)'!I5</f>
        <v>SK Vodní Slalom České Budějovice, z.s.</v>
      </c>
      <c r="E14" s="32" t="s">
        <v>66</v>
      </c>
      <c r="F14" s="85">
        <f>'OP1 (upravený výpočet)'!W5</f>
        <v>210851.81087646374</v>
      </c>
      <c r="G14" s="23" t="s">
        <v>153</v>
      </c>
      <c r="H14" s="23"/>
    </row>
    <row r="15" spans="2:8" ht="32.1" customHeight="1" thickBot="1" x14ac:dyDescent="0.25">
      <c r="B15" s="189" t="s">
        <v>26</v>
      </c>
      <c r="C15" s="190" t="str">
        <f>'OP1 (upravený výpočet)'!H6</f>
        <v>OS 25</v>
      </c>
      <c r="D15" s="191" t="s">
        <v>103</v>
      </c>
      <c r="E15" s="192" t="s">
        <v>66</v>
      </c>
      <c r="F15" s="193">
        <f>'OP1 (upravený výpočet)'!W6</f>
        <v>276780.24833810003</v>
      </c>
      <c r="G15" s="194" t="s">
        <v>153</v>
      </c>
      <c r="H15" s="195"/>
    </row>
    <row r="16" spans="2:8" ht="32.1" customHeight="1" thickBot="1" x14ac:dyDescent="0.25">
      <c r="B16" s="189" t="s">
        <v>27</v>
      </c>
      <c r="C16" s="190" t="str">
        <f>'OP1 (upravený výpočet)'!H7</f>
        <v>OS 09</v>
      </c>
      <c r="D16" s="191" t="s">
        <v>81</v>
      </c>
      <c r="E16" s="192" t="s">
        <v>66</v>
      </c>
      <c r="F16" s="193">
        <f>'OP1 (upravený výpočet)'!W7</f>
        <v>800000</v>
      </c>
      <c r="G16" s="194" t="s">
        <v>153</v>
      </c>
      <c r="H16" s="195"/>
    </row>
    <row r="17" spans="2:8" ht="32.1" customHeight="1" thickBot="1" x14ac:dyDescent="0.25">
      <c r="B17" s="88" t="s">
        <v>28</v>
      </c>
      <c r="C17" s="98" t="str">
        <f>'OP1 (upravený výpočet)'!H8</f>
        <v>OS 16</v>
      </c>
      <c r="D17" s="99" t="s">
        <v>78</v>
      </c>
      <c r="E17" s="33" t="s">
        <v>66</v>
      </c>
      <c r="F17" s="86">
        <f>'OP1 (upravený výpočet)'!W8</f>
        <v>115471.92777391631</v>
      </c>
      <c r="G17" s="23" t="s">
        <v>153</v>
      </c>
      <c r="H17" s="19"/>
    </row>
    <row r="18" spans="2:8" ht="32.1" customHeight="1" thickBot="1" x14ac:dyDescent="0.25">
      <c r="B18" s="189" t="s">
        <v>29</v>
      </c>
      <c r="C18" s="190" t="str">
        <f>'OP1 (upravený výpočet)'!H9</f>
        <v>OS 38</v>
      </c>
      <c r="D18" s="191" t="s">
        <v>87</v>
      </c>
      <c r="E18" s="192" t="s">
        <v>66</v>
      </c>
      <c r="F18" s="193">
        <f>'OP1 (upravený výpočet)'!W9</f>
        <v>250927.04313265393</v>
      </c>
      <c r="G18" s="194" t="s">
        <v>153</v>
      </c>
      <c r="H18" s="195"/>
    </row>
    <row r="19" spans="2:8" ht="32.1" customHeight="1" thickBot="1" x14ac:dyDescent="0.25">
      <c r="B19" s="189" t="s">
        <v>30</v>
      </c>
      <c r="C19" s="190" t="str">
        <f>'OP1 (upravený výpočet)'!H10</f>
        <v>OS 35</v>
      </c>
      <c r="D19" s="191" t="s">
        <v>75</v>
      </c>
      <c r="E19" s="192" t="s">
        <v>66</v>
      </c>
      <c r="F19" s="193">
        <f>'OP1 (upravený výpočet)'!W10</f>
        <v>700000</v>
      </c>
      <c r="G19" s="194" t="s">
        <v>153</v>
      </c>
      <c r="H19" s="195"/>
    </row>
    <row r="20" spans="2:8" ht="32.1" customHeight="1" thickBot="1" x14ac:dyDescent="0.25">
      <c r="B20" s="88" t="s">
        <v>31</v>
      </c>
      <c r="C20" s="98" t="str">
        <f>'OP1 (upravený výpočet)'!H11</f>
        <v>OS 39</v>
      </c>
      <c r="D20" s="99" t="s">
        <v>88</v>
      </c>
      <c r="E20" s="33" t="s">
        <v>66</v>
      </c>
      <c r="F20" s="86">
        <f>'OP1 (upravený výpočet)'!W11</f>
        <v>181653.80692403234</v>
      </c>
      <c r="G20" s="23" t="s">
        <v>153</v>
      </c>
      <c r="H20" s="19"/>
    </row>
    <row r="21" spans="2:8" ht="32.1" customHeight="1" thickBot="1" x14ac:dyDescent="0.25">
      <c r="B21" s="189" t="s">
        <v>32</v>
      </c>
      <c r="C21" s="190" t="str">
        <f>'OP1 (upravený výpočet)'!H12</f>
        <v>OS 03</v>
      </c>
      <c r="D21" s="191" t="s">
        <v>120</v>
      </c>
      <c r="E21" s="192" t="s">
        <v>66</v>
      </c>
      <c r="F21" s="193">
        <f>'OP1 (upravený výpočet)'!W12</f>
        <v>553835.83172391029</v>
      </c>
      <c r="G21" s="194" t="s">
        <v>153</v>
      </c>
      <c r="H21" s="195"/>
    </row>
    <row r="22" spans="2:8" ht="32.1" customHeight="1" thickBot="1" x14ac:dyDescent="0.25">
      <c r="B22" s="189" t="s">
        <v>33</v>
      </c>
      <c r="C22" s="190" t="str">
        <f>'OP1 (upravený výpočet)'!H13</f>
        <v>OS 01</v>
      </c>
      <c r="D22" s="191" t="s">
        <v>115</v>
      </c>
      <c r="E22" s="192" t="s">
        <v>66</v>
      </c>
      <c r="F22" s="193">
        <f>'OP1 (upravený výpočet)'!W13</f>
        <v>800000</v>
      </c>
      <c r="G22" s="194" t="s">
        <v>153</v>
      </c>
      <c r="H22" s="195"/>
    </row>
    <row r="23" spans="2:8" ht="32.1" customHeight="1" thickBot="1" x14ac:dyDescent="0.25">
      <c r="B23" s="88" t="s">
        <v>34</v>
      </c>
      <c r="C23" s="98" t="str">
        <f>'OP1 (upravený výpočet)'!H14</f>
        <v>OS 04</v>
      </c>
      <c r="D23" s="99" t="s">
        <v>113</v>
      </c>
      <c r="E23" s="33" t="s">
        <v>66</v>
      </c>
      <c r="F23" s="86">
        <f>'OP1 (upravený výpočet)'!W14</f>
        <v>204026.77699368304</v>
      </c>
      <c r="G23" s="23" t="s">
        <v>153</v>
      </c>
      <c r="H23" s="19"/>
    </row>
    <row r="24" spans="2:8" ht="32.1" customHeight="1" thickBot="1" x14ac:dyDescent="0.25">
      <c r="B24" s="189" t="s">
        <v>35</v>
      </c>
      <c r="C24" s="190" t="str">
        <f>'OP1 (upravený výpočet)'!H15</f>
        <v>OS 18</v>
      </c>
      <c r="D24" s="191" t="s">
        <v>89</v>
      </c>
      <c r="E24" s="192" t="s">
        <v>66</v>
      </c>
      <c r="F24" s="193">
        <f>'OP1 (upravený výpočet)'!W15</f>
        <v>757942.65495881171</v>
      </c>
      <c r="G24" s="194" t="s">
        <v>153</v>
      </c>
      <c r="H24" s="195"/>
    </row>
    <row r="25" spans="2:8" ht="32.1" customHeight="1" thickBot="1" x14ac:dyDescent="0.25">
      <c r="B25" s="88" t="s">
        <v>36</v>
      </c>
      <c r="C25" s="98" t="str">
        <f>'OP1 (upravený výpočet)'!H16</f>
        <v>OS 10 v OP2</v>
      </c>
      <c r="D25" s="99" t="s">
        <v>140</v>
      </c>
      <c r="E25" s="33" t="s">
        <v>66</v>
      </c>
      <c r="F25" s="86">
        <f>'OP1 (upravený výpočet)'!W16</f>
        <v>74817.839319354141</v>
      </c>
      <c r="G25" s="23" t="s">
        <v>153</v>
      </c>
      <c r="H25" s="20"/>
    </row>
    <row r="26" spans="2:8" ht="32.1" customHeight="1" thickBot="1" x14ac:dyDescent="0.25">
      <c r="B26" s="88" t="s">
        <v>37</v>
      </c>
      <c r="C26" s="98" t="str">
        <f>'OP1 (upravený výpočet)'!H17</f>
        <v>OS 27</v>
      </c>
      <c r="D26" s="99" t="s">
        <v>82</v>
      </c>
      <c r="E26" s="33" t="s">
        <v>66</v>
      </c>
      <c r="F26" s="86">
        <f>'OP1 (upravený výpočet)'!W17</f>
        <v>147194.37313480469</v>
      </c>
      <c r="G26" s="23" t="s">
        <v>153</v>
      </c>
      <c r="H26" s="19"/>
    </row>
    <row r="27" spans="2:8" ht="32.1" customHeight="1" thickBot="1" x14ac:dyDescent="0.25">
      <c r="B27" s="189" t="s">
        <v>38</v>
      </c>
      <c r="C27" s="190" t="str">
        <f>'OP1 (upravený výpočet)'!H18</f>
        <v>OS 28</v>
      </c>
      <c r="D27" s="191" t="s">
        <v>77</v>
      </c>
      <c r="E27" s="192" t="s">
        <v>66</v>
      </c>
      <c r="F27" s="193">
        <f>'OP1 (upravený výpočet)'!W18</f>
        <v>298453.33424352075</v>
      </c>
      <c r="G27" s="194" t="s">
        <v>153</v>
      </c>
      <c r="H27" s="195"/>
    </row>
    <row r="28" spans="2:8" ht="32.1" customHeight="1" thickBot="1" x14ac:dyDescent="0.25">
      <c r="B28" s="189" t="s">
        <v>39</v>
      </c>
      <c r="C28" s="190" t="str">
        <f>'OP1 (upravený výpočet)'!H19</f>
        <v>OS 10</v>
      </c>
      <c r="D28" s="191" t="s">
        <v>90</v>
      </c>
      <c r="E28" s="192" t="s">
        <v>66</v>
      </c>
      <c r="F28" s="193">
        <f>'OP1 (upravený výpočet)'!W19</f>
        <v>421351.76493335079</v>
      </c>
      <c r="G28" s="194" t="s">
        <v>153</v>
      </c>
      <c r="H28" s="195"/>
    </row>
    <row r="29" spans="2:8" ht="32.1" customHeight="1" thickBot="1" x14ac:dyDescent="0.25">
      <c r="B29" s="189" t="s">
        <v>40</v>
      </c>
      <c r="C29" s="190" t="str">
        <f>'OP1 (upravený výpočet)'!H20</f>
        <v>OS 32</v>
      </c>
      <c r="D29" s="191" t="s">
        <v>91</v>
      </c>
      <c r="E29" s="192" t="s">
        <v>66</v>
      </c>
      <c r="F29" s="193">
        <f>'OP1 (upravený výpočet)'!W20</f>
        <v>722979.64500990044</v>
      </c>
      <c r="G29" s="194" t="s">
        <v>153</v>
      </c>
      <c r="H29" s="195"/>
    </row>
    <row r="30" spans="2:8" ht="32.1" customHeight="1" thickBot="1" x14ac:dyDescent="0.25">
      <c r="B30" s="88" t="s">
        <v>41</v>
      </c>
      <c r="C30" s="98" t="str">
        <f>'OP1 (upravený výpočet)'!H21</f>
        <v>OS 30</v>
      </c>
      <c r="D30" s="99" t="s">
        <v>161</v>
      </c>
      <c r="E30" s="33" t="s">
        <v>66</v>
      </c>
      <c r="F30" s="86">
        <f>'OP1 (upravený výpočet)'!W21</f>
        <v>19552.627366773868</v>
      </c>
      <c r="G30" s="23" t="s">
        <v>153</v>
      </c>
      <c r="H30" s="19"/>
    </row>
    <row r="31" spans="2:8" ht="32.1" customHeight="1" thickBot="1" x14ac:dyDescent="0.25">
      <c r="B31" s="88" t="s">
        <v>42</v>
      </c>
      <c r="C31" s="98" t="str">
        <f>'OP1 (upravený výpočet)'!H22</f>
        <v>OS 08</v>
      </c>
      <c r="D31" s="99" t="s">
        <v>92</v>
      </c>
      <c r="E31" s="33" t="s">
        <v>66</v>
      </c>
      <c r="F31" s="86">
        <f>'OP1 (upravený výpočet)'!W22</f>
        <v>152867.41735990209</v>
      </c>
      <c r="G31" s="23" t="s">
        <v>153</v>
      </c>
      <c r="H31" s="19"/>
    </row>
    <row r="32" spans="2:8" ht="32.1" customHeight="1" thickBot="1" x14ac:dyDescent="0.25">
      <c r="B32" s="189" t="s">
        <v>43</v>
      </c>
      <c r="C32" s="190" t="str">
        <f>'OP1 (upravený výpočet)'!H23</f>
        <v>OS 07</v>
      </c>
      <c r="D32" s="191" t="s">
        <v>93</v>
      </c>
      <c r="E32" s="192" t="s">
        <v>66</v>
      </c>
      <c r="F32" s="193">
        <f>'OP1 (upravený výpočet)'!W23</f>
        <v>529740.51841592859</v>
      </c>
      <c r="G32" s="194" t="s">
        <v>153</v>
      </c>
      <c r="H32" s="195"/>
    </row>
    <row r="33" spans="2:8" ht="32.1" customHeight="1" thickBot="1" x14ac:dyDescent="0.25">
      <c r="B33" s="88" t="s">
        <v>44</v>
      </c>
      <c r="C33" s="98" t="str">
        <f>'OP1 (upravený výpočet)'!H24</f>
        <v>OS 14</v>
      </c>
      <c r="D33" s="99" t="s">
        <v>94</v>
      </c>
      <c r="E33" s="33" t="s">
        <v>66</v>
      </c>
      <c r="F33" s="86">
        <f>'OP1 (upravený výpočet)'!W24</f>
        <v>248175.78729995046</v>
      </c>
      <c r="G33" s="23" t="s">
        <v>153</v>
      </c>
      <c r="H33" s="19"/>
    </row>
    <row r="34" spans="2:8" ht="32.1" customHeight="1" thickBot="1" x14ac:dyDescent="0.25">
      <c r="B34" s="88" t="s">
        <v>45</v>
      </c>
      <c r="C34" s="98" t="str">
        <f>'OP1 (upravený výpočet)'!H25</f>
        <v>OS 13</v>
      </c>
      <c r="D34" s="99" t="s">
        <v>83</v>
      </c>
      <c r="E34" s="33" t="s">
        <v>66</v>
      </c>
      <c r="F34" s="86">
        <f>'OP1 (upravený výpočet)'!W25</f>
        <v>153000</v>
      </c>
      <c r="G34" s="23" t="s">
        <v>153</v>
      </c>
      <c r="H34" s="19"/>
    </row>
    <row r="35" spans="2:8" ht="32.1" customHeight="1" thickBot="1" x14ac:dyDescent="0.25">
      <c r="B35" s="88" t="s">
        <v>46</v>
      </c>
      <c r="C35" s="98" t="str">
        <f>'OP1 (upravený výpočet)'!H26</f>
        <v>OS 24</v>
      </c>
      <c r="D35" s="99" t="s">
        <v>95</v>
      </c>
      <c r="E35" s="33" t="s">
        <v>66</v>
      </c>
      <c r="F35" s="86">
        <f>'OP1 (upravený výpočet)'!W26</f>
        <v>180000</v>
      </c>
      <c r="G35" s="23" t="s">
        <v>153</v>
      </c>
      <c r="H35" s="19"/>
    </row>
    <row r="36" spans="2:8" ht="32.1" customHeight="1" thickBot="1" x14ac:dyDescent="0.25">
      <c r="B36" s="88" t="s">
        <v>47</v>
      </c>
      <c r="C36" s="98" t="str">
        <f>'OP1 (upravený výpočet)'!H27</f>
        <v>OS 20</v>
      </c>
      <c r="D36" s="99" t="s">
        <v>84</v>
      </c>
      <c r="E36" s="33" t="s">
        <v>66</v>
      </c>
      <c r="F36" s="86">
        <f>'OP1 (upravený výpočet)'!W27</f>
        <v>96508.028141909948</v>
      </c>
      <c r="G36" s="23" t="s">
        <v>153</v>
      </c>
      <c r="H36" s="19"/>
    </row>
    <row r="37" spans="2:8" ht="32.1" customHeight="1" thickBot="1" x14ac:dyDescent="0.25">
      <c r="B37" s="88" t="s">
        <v>48</v>
      </c>
      <c r="C37" s="98" t="str">
        <f>'OP1 (upravený výpočet)'!H28</f>
        <v>OS 33</v>
      </c>
      <c r="D37" s="99" t="s">
        <v>96</v>
      </c>
      <c r="E37" s="33" t="s">
        <v>66</v>
      </c>
      <c r="F37" s="86">
        <f>'OP1 (upravený výpočet)'!W28</f>
        <v>40317.633939079016</v>
      </c>
      <c r="G37" s="23" t="s">
        <v>153</v>
      </c>
      <c r="H37" s="19"/>
    </row>
    <row r="38" spans="2:8" ht="32.1" customHeight="1" thickBot="1" x14ac:dyDescent="0.25">
      <c r="B38" s="88" t="s">
        <v>49</v>
      </c>
      <c r="C38" s="98" t="str">
        <f>'OP1 (upravený výpočet)'!H29</f>
        <v>OS 36</v>
      </c>
      <c r="D38" s="99" t="s">
        <v>97</v>
      </c>
      <c r="E38" s="33" t="s">
        <v>66</v>
      </c>
      <c r="F38" s="86">
        <f>'OP1 (upravený výpočet)'!W29</f>
        <v>67692.649492676268</v>
      </c>
      <c r="G38" s="23" t="s">
        <v>153</v>
      </c>
      <c r="H38" s="19"/>
    </row>
    <row r="39" spans="2:8" ht="32.1" customHeight="1" thickBot="1" x14ac:dyDescent="0.25">
      <c r="B39" s="189" t="s">
        <v>68</v>
      </c>
      <c r="C39" s="190" t="str">
        <f>'OP1 (upravený výpočet)'!H30</f>
        <v>OS 23</v>
      </c>
      <c r="D39" s="191" t="s">
        <v>104</v>
      </c>
      <c r="E39" s="192" t="s">
        <v>66</v>
      </c>
      <c r="F39" s="193">
        <f>'OP1 (upravený výpočet)'!W30</f>
        <v>276224.4125636518</v>
      </c>
      <c r="G39" s="194" t="s">
        <v>153</v>
      </c>
      <c r="H39" s="195"/>
    </row>
    <row r="40" spans="2:8" ht="32.1" customHeight="1" thickBot="1" x14ac:dyDescent="0.25">
      <c r="B40" s="189" t="s">
        <v>72</v>
      </c>
      <c r="C40" s="190" t="str">
        <f>'OP1 (upravený výpočet)'!H31</f>
        <v>OS 22</v>
      </c>
      <c r="D40" s="191" t="s">
        <v>98</v>
      </c>
      <c r="E40" s="192" t="s">
        <v>66</v>
      </c>
      <c r="F40" s="193">
        <f>'OP1 (upravený výpočet)'!W31</f>
        <v>269307.25300427509</v>
      </c>
      <c r="G40" s="194" t="s">
        <v>153</v>
      </c>
      <c r="H40" s="195"/>
    </row>
    <row r="41" spans="2:8" ht="32.1" customHeight="1" thickBot="1" x14ac:dyDescent="0.25">
      <c r="B41" s="88" t="s">
        <v>79</v>
      </c>
      <c r="C41" s="98" t="str">
        <f>'OP1 (upravený výpočet)'!H32</f>
        <v>OS 29</v>
      </c>
      <c r="D41" s="99" t="s">
        <v>85</v>
      </c>
      <c r="E41" s="33" t="s">
        <v>66</v>
      </c>
      <c r="F41" s="86">
        <f>'OP1 (upravený výpočet)'!W32</f>
        <v>93996.129040996515</v>
      </c>
      <c r="G41" s="23" t="s">
        <v>153</v>
      </c>
      <c r="H41" s="19"/>
    </row>
    <row r="42" spans="2:8" ht="32.1" customHeight="1" thickBot="1" x14ac:dyDescent="0.25">
      <c r="B42" s="88" t="s">
        <v>80</v>
      </c>
      <c r="C42" s="98" t="str">
        <f>'OP1 (upravený výpočet)'!H33</f>
        <v>OS 37</v>
      </c>
      <c r="D42" s="99" t="s">
        <v>101</v>
      </c>
      <c r="E42" s="33" t="s">
        <v>66</v>
      </c>
      <c r="F42" s="86">
        <f>'OP1 (upravený výpočet)'!W33</f>
        <v>98651.38562173098</v>
      </c>
      <c r="G42" s="23" t="s">
        <v>153</v>
      </c>
      <c r="H42" s="19"/>
    </row>
    <row r="43" spans="2:8" ht="32.1" customHeight="1" thickBot="1" x14ac:dyDescent="0.25">
      <c r="B43" s="88" t="s">
        <v>99</v>
      </c>
      <c r="C43" s="98" t="str">
        <f>'OP1 (upravený výpočet)'!H34</f>
        <v>OS 02</v>
      </c>
      <c r="D43" s="99" t="s">
        <v>102</v>
      </c>
      <c r="E43" s="33" t="s">
        <v>66</v>
      </c>
      <c r="F43" s="86">
        <f>'OP1 (upravený výpočet)'!W34</f>
        <v>87018.723505280708</v>
      </c>
      <c r="G43" s="23" t="s">
        <v>153</v>
      </c>
      <c r="H43" s="19"/>
    </row>
    <row r="44" spans="2:8" ht="32.1" customHeight="1" thickBot="1" x14ac:dyDescent="0.25">
      <c r="B44" s="189" t="s">
        <v>100</v>
      </c>
      <c r="C44" s="190" t="str">
        <f>'OP1 (upravený výpočet)'!H35</f>
        <v>OS 19</v>
      </c>
      <c r="D44" s="191" t="s">
        <v>109</v>
      </c>
      <c r="E44" s="192" t="s">
        <v>66</v>
      </c>
      <c r="F44" s="193">
        <f>'OP1 (upravený výpočet)'!W35</f>
        <v>291030.87414655584</v>
      </c>
      <c r="G44" s="194" t="s">
        <v>153</v>
      </c>
      <c r="H44" s="195"/>
    </row>
    <row r="45" spans="2:8" ht="32.1" customHeight="1" thickBot="1" x14ac:dyDescent="0.25">
      <c r="B45" s="88" t="s">
        <v>107</v>
      </c>
      <c r="C45" s="98" t="str">
        <f>'OP1 (upravený výpočet)'!H36</f>
        <v>OS 05</v>
      </c>
      <c r="D45" s="99" t="s">
        <v>112</v>
      </c>
      <c r="E45" s="33" t="s">
        <v>66</v>
      </c>
      <c r="F45" s="86">
        <f>'OP1 (upravený výpočet)'!W36</f>
        <v>15867.442401903889</v>
      </c>
      <c r="G45" s="23" t="s">
        <v>153</v>
      </c>
      <c r="H45" s="19"/>
    </row>
    <row r="46" spans="2:8" ht="32.1" customHeight="1" thickBot="1" x14ac:dyDescent="0.25">
      <c r="B46" s="196" t="s">
        <v>111</v>
      </c>
      <c r="C46" s="197" t="str">
        <f>'OP1 (upravený výpočet)'!H37</f>
        <v>OS 21</v>
      </c>
      <c r="D46" s="198" t="s">
        <v>108</v>
      </c>
      <c r="E46" s="199" t="s">
        <v>66</v>
      </c>
      <c r="F46" s="200">
        <f>'OP1 (upravený výpočet)'!W37</f>
        <v>263762.06033688295</v>
      </c>
      <c r="G46" s="194" t="s">
        <v>153</v>
      </c>
      <c r="H46" s="201"/>
    </row>
    <row r="47" spans="2:8" ht="28.5" customHeight="1" thickBot="1" x14ac:dyDescent="0.25">
      <c r="B47" s="169" t="s">
        <v>3</v>
      </c>
      <c r="C47" s="170"/>
      <c r="D47" s="170"/>
      <c r="E47" s="171"/>
      <c r="F47" s="31">
        <f>SUM(F14:F46)</f>
        <v>9400000</v>
      </c>
      <c r="G47" s="21"/>
      <c r="H47" s="22"/>
    </row>
  </sheetData>
  <mergeCells count="16">
    <mergeCell ref="B7:D7"/>
    <mergeCell ref="E7:H7"/>
    <mergeCell ref="B2:G3"/>
    <mergeCell ref="B5:D5"/>
    <mergeCell ref="E5:H5"/>
    <mergeCell ref="B6:D6"/>
    <mergeCell ref="E6:H6"/>
    <mergeCell ref="B12:E12"/>
    <mergeCell ref="F12:H12"/>
    <mergeCell ref="B47:E47"/>
    <mergeCell ref="B8:D8"/>
    <mergeCell ref="E8:H8"/>
    <mergeCell ref="B9:D9"/>
    <mergeCell ref="E9:H9"/>
    <mergeCell ref="B10:D10"/>
    <mergeCell ref="E10:H10"/>
  </mergeCells>
  <phoneticPr fontId="28" type="noConversion"/>
  <pageMargins left="0.25" right="0.25" top="0.75" bottom="0.75" header="0.3" footer="0.3"/>
  <pageSetup paperSize="9" scale="5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OP1 (upravený výpočet)</vt:lpstr>
      <vt:lpstr>Příloha</vt:lpstr>
    </vt:vector>
  </TitlesOfParts>
  <Company>M.Ú. České Budějovice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M.Ú. České Budějovice</dc:creator>
  <cp:lastModifiedBy>Kortusová Jana</cp:lastModifiedBy>
  <cp:lastPrinted>2024-05-15T08:18:15Z</cp:lastPrinted>
  <dcterms:created xsi:type="dcterms:W3CDTF">2010-01-28T07:20:27Z</dcterms:created>
  <dcterms:modified xsi:type="dcterms:W3CDTF">2024-05-15T08:19:58Z</dcterms:modified>
</cp:coreProperties>
</file>